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پرتفو\1405\"/>
    </mc:Choice>
  </mc:AlternateContent>
  <xr:revisionPtr revIDLastSave="0" documentId="13_ncr:1_{E5843D78-ED1E-4F19-8F42-285BDC8BB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صندوق" sheetId="10" r:id="rId6"/>
    <sheet name="درآمد سرمایه گذاری در اوراق به" sheetId="11" r:id="rId7"/>
    <sheet name="مبالغ تخصیصی اوراق" sheetId="12" r:id="rId8"/>
    <sheet name="درآمد سپرده بانکی" sheetId="13" r:id="rId9"/>
    <sheet name="سایر درآمدها" sheetId="14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1">اوراق!$A$1:$AM$37</definedName>
    <definedName name="_xlnm.Print_Area" localSheetId="2">'تعدیل قیمت'!$A$1:$N$13</definedName>
    <definedName name="_xlnm.Print_Area" localSheetId="4">درآمد!$A$1:$K$13</definedName>
    <definedName name="_xlnm.Print_Area" localSheetId="8">'درآمد سپرده بانکی'!$A$1:$K$19</definedName>
    <definedName name="_xlnm.Print_Area" localSheetId="6">'درآمد سرمایه گذاری در اوراق به'!$A$1:$S$45</definedName>
    <definedName name="_xlnm.Print_Area" localSheetId="5">'درآمد سرمایه گذاری در صندوق'!$A$1:$X$11</definedName>
    <definedName name="_xlnm.Print_Area" localSheetId="13">'درآمد ناشی از تغییر قیمت اوراق'!$A$1:$S$36</definedName>
    <definedName name="_xlnm.Print_Area" localSheetId="12">'درآمد ناشی از فروش'!$A$1:$S$23</definedName>
    <definedName name="_xlnm.Print_Area" localSheetId="9">'سایر درآمدها'!$A$1:$G$11</definedName>
    <definedName name="_xlnm.Print_Area" localSheetId="3">سپرده!$A$1:$M$20</definedName>
    <definedName name="_xlnm.Print_Area" localSheetId="10">'سود اوراق بهادار'!$A$1:$T$44</definedName>
    <definedName name="_xlnm.Print_Area" localSheetId="11">'سود سپرده بانکی'!$A$1:$N$19</definedName>
    <definedName name="_xlnm.Print_Area" localSheetId="7">'مبالغ تخصیصی اوراق'!$A$1:$R$17</definedName>
    <definedName name="_xlnm.Print_Area" localSheetId="0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12" l="1"/>
  <c r="J21" i="12"/>
  <c r="W11" i="10" l="1"/>
  <c r="W10" i="10"/>
  <c r="W9" i="10"/>
  <c r="R33" i="11"/>
  <c r="L45" i="11"/>
  <c r="R26" i="11"/>
  <c r="R38" i="11"/>
  <c r="R20" i="11"/>
  <c r="S44" i="17"/>
  <c r="O44" i="17"/>
  <c r="M44" i="17"/>
  <c r="I44" i="17"/>
  <c r="R11" i="11"/>
  <c r="R12" i="11"/>
  <c r="R13" i="11"/>
  <c r="R14" i="11"/>
  <c r="R15" i="11"/>
  <c r="R16" i="11"/>
  <c r="R17" i="11"/>
  <c r="R18" i="11"/>
  <c r="R19" i="11"/>
  <c r="R22" i="11"/>
  <c r="R23" i="11"/>
  <c r="R24" i="11"/>
  <c r="R25" i="11"/>
  <c r="R27" i="11"/>
  <c r="R28" i="11"/>
  <c r="R29" i="11"/>
  <c r="R30" i="11"/>
  <c r="R31" i="11"/>
  <c r="R32" i="11"/>
  <c r="R34" i="11"/>
  <c r="R35" i="11"/>
  <c r="R36" i="11"/>
  <c r="R37" i="11"/>
  <c r="R39" i="11"/>
  <c r="R40" i="11"/>
  <c r="R41" i="11"/>
  <c r="R42" i="11"/>
  <c r="R43" i="11"/>
  <c r="R44" i="11"/>
  <c r="R10" i="11"/>
  <c r="R9" i="11"/>
  <c r="P45" i="11"/>
  <c r="P21" i="11"/>
  <c r="N39" i="11"/>
  <c r="N45" i="11" s="1"/>
  <c r="J38" i="11"/>
  <c r="M39" i="17"/>
  <c r="I39" i="17"/>
  <c r="F45" i="11"/>
  <c r="I23" i="19"/>
  <c r="G23" i="19"/>
  <c r="E23" i="19"/>
  <c r="F12" i="8"/>
  <c r="J12" i="8" s="1"/>
  <c r="F11" i="8"/>
  <c r="F9" i="8"/>
  <c r="F8" i="8"/>
  <c r="U11" i="10"/>
  <c r="S11" i="10"/>
  <c r="Q11" i="10"/>
  <c r="N11" i="10"/>
  <c r="U10" i="10"/>
  <c r="U9" i="10"/>
  <c r="J11" i="10"/>
  <c r="H11" i="10"/>
  <c r="F11" i="10"/>
  <c r="D11" i="10"/>
  <c r="J10" i="10"/>
  <c r="J9" i="10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4" i="11"/>
  <c r="J35" i="11"/>
  <c r="J36" i="11"/>
  <c r="J37" i="11"/>
  <c r="J39" i="11"/>
  <c r="J40" i="11"/>
  <c r="J42" i="11"/>
  <c r="J43" i="11"/>
  <c r="J44" i="11"/>
  <c r="J10" i="11"/>
  <c r="D45" i="11"/>
  <c r="H45" i="11"/>
  <c r="I9" i="19"/>
  <c r="G9" i="19"/>
  <c r="J19" i="13"/>
  <c r="J9" i="13"/>
  <c r="J10" i="13"/>
  <c r="J11" i="13"/>
  <c r="J12" i="13"/>
  <c r="J13" i="13"/>
  <c r="J14" i="13"/>
  <c r="J15" i="13"/>
  <c r="J16" i="13"/>
  <c r="J17" i="13"/>
  <c r="J18" i="13"/>
  <c r="J8" i="13"/>
  <c r="F19" i="13"/>
  <c r="F9" i="13"/>
  <c r="F10" i="13"/>
  <c r="F11" i="13"/>
  <c r="F12" i="13"/>
  <c r="F13" i="13"/>
  <c r="F14" i="13"/>
  <c r="F15" i="13"/>
  <c r="F16" i="13"/>
  <c r="F17" i="13"/>
  <c r="F18" i="13"/>
  <c r="F8" i="13"/>
  <c r="H19" i="13"/>
  <c r="D19" i="13"/>
  <c r="K44" i="17"/>
  <c r="M22" i="17"/>
  <c r="M19" i="18"/>
  <c r="K19" i="18"/>
  <c r="I19" i="18"/>
  <c r="G19" i="18"/>
  <c r="E19" i="18"/>
  <c r="C19" i="18"/>
  <c r="Q17" i="19"/>
  <c r="Q23" i="19"/>
  <c r="G36" i="21"/>
  <c r="E36" i="21"/>
  <c r="I36" i="21"/>
  <c r="Q36" i="21"/>
  <c r="Q32" i="21"/>
  <c r="J9" i="8"/>
  <c r="J11" i="8"/>
  <c r="J8" i="8"/>
  <c r="L20" i="7"/>
  <c r="L10" i="7"/>
  <c r="L11" i="7"/>
  <c r="L12" i="7"/>
  <c r="L13" i="7"/>
  <c r="L14" i="7"/>
  <c r="L15" i="7"/>
  <c r="L16" i="7"/>
  <c r="L17" i="7"/>
  <c r="L18" i="7"/>
  <c r="L19" i="7"/>
  <c r="L9" i="7"/>
  <c r="J20" i="7"/>
  <c r="H20" i="7"/>
  <c r="F20" i="7"/>
  <c r="D20" i="7"/>
  <c r="AL37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9" i="5"/>
  <c r="AJ37" i="5"/>
  <c r="T37" i="5"/>
  <c r="I11" i="4"/>
  <c r="Y11" i="4"/>
  <c r="AA11" i="4"/>
  <c r="AA10" i="4"/>
  <c r="AA9" i="4"/>
  <c r="R21" i="11" l="1"/>
  <c r="R45" i="11"/>
  <c r="J9" i="11"/>
  <c r="J41" i="11"/>
  <c r="J45" i="11" l="1"/>
  <c r="F10" i="8" s="1"/>
  <c r="F13" i="8" s="1"/>
  <c r="J10" i="8" l="1"/>
  <c r="J13" i="8" s="1"/>
  <c r="L10" i="10"/>
  <c r="L9" i="10"/>
  <c r="H11" i="8"/>
  <c r="H9" i="8"/>
  <c r="H12" i="8"/>
  <c r="H8" i="8"/>
  <c r="H10" i="8"/>
  <c r="H13" i="8" l="1"/>
  <c r="L11" i="10"/>
</calcChain>
</file>

<file path=xl/sharedStrings.xml><?xml version="1.0" encoding="utf-8"?>
<sst xmlns="http://schemas.openxmlformats.org/spreadsheetml/2006/main" count="593" uniqueCount="233">
  <si>
    <t>صندوق سرمایه‌گذاری در اوراق بهادار با درآمد ثابت نگین سامان</t>
  </si>
  <si>
    <t>صورت وضعیت پرتفوی</t>
  </si>
  <si>
    <t>برای ماه منتهی به 1405/03/31</t>
  </si>
  <si>
    <t>1405/02/31</t>
  </si>
  <si>
    <t>تغییرات طی دوره</t>
  </si>
  <si>
    <t>1405/03/31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</si>
  <si>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</si>
  <si>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</si>
  <si>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</si>
  <si>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</si>
  <si>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</si>
  <si>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</si>
  <si>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</si>
  <si>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</si>
  <si>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</si>
  <si>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</si>
  <si>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</si>
  <si>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</si>
  <si>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</si>
  <si>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</si>
  <si>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</si>
  <si>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</si>
  <si>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</si>
  <si>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</si>
  <si>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صندوق س. طلا کیمیا زرین کاردان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</si>
  <si>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</si>
  <si>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</si>
  <si>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</si>
  <si>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</si>
  <si>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</si>
  <si>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</si>
  <si>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</si>
  <si>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</si>
  <si>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</si>
  <si>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</si>
  <si>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شمش بیلت خوزستان</t>
  </si>
  <si>
    <t>بله</t>
  </si>
  <si>
    <t>1404/12/24</t>
  </si>
  <si>
    <t>1406/12/24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</si>
  <si>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</si>
  <si>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</si>
  <si>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</si>
  <si>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</si>
  <si>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</si>
  <si>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</si>
  <si>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</si>
  <si>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</si>
  <si>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</si>
  <si>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فرداکاردان14070603</t>
  </si>
  <si>
    <t>1404/06/03</t>
  </si>
  <si>
    <t>1407/06/03</t>
  </si>
  <si>
    <t>صکوک اجاره فارس073-بدون ضامن</t>
  </si>
  <si>
    <t>1403/03/07</t>
  </si>
  <si>
    <t>1407/03/07</t>
  </si>
  <si>
    <t>صکوک اجاره فارس840-بدون ضامن</t>
  </si>
  <si>
    <t>1404/04/30</t>
  </si>
  <si>
    <t>1408/04/30</t>
  </si>
  <si>
    <t>صکوک اجاره مپنا67-3ماهه23%</t>
  </si>
  <si>
    <t>1403/07/01</t>
  </si>
  <si>
    <t>1406/07/01</t>
  </si>
  <si>
    <t>صکوک مرابحه وتوصا712-3ماهه23%</t>
  </si>
  <si>
    <t>1403/12/13</t>
  </si>
  <si>
    <t>1407/12/13</t>
  </si>
  <si>
    <t>مرابحه عام دولت118-ش.خ060725</t>
  </si>
  <si>
    <t>1401/07/25</t>
  </si>
  <si>
    <t>1406/07/25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</si>
  <si>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</si>
  <si>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</si>
  <si>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</si>
  <si>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</si>
  <si>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</si>
  <si>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</si>
  <si>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دولت237-ش.خ070715</t>
  </si>
  <si>
    <t>1404/07/15</t>
  </si>
  <si>
    <t>1407/07/15</t>
  </si>
  <si>
    <t>مرابحه عام دولت244-ش.خ070913</t>
  </si>
  <si>
    <t>1404/08/13</t>
  </si>
  <si>
    <t>1407/09/13</t>
  </si>
  <si>
    <t>مرابحه عام دولت250-ش.خ070205</t>
  </si>
  <si>
    <t>1404/09/05</t>
  </si>
  <si>
    <t>1407/02/05</t>
  </si>
  <si>
    <t>مرابحه عام دولت258-ش.خ070302</t>
  </si>
  <si>
    <t>1404/10/02</t>
  </si>
  <si>
    <t>1407/03/02</t>
  </si>
  <si>
    <t>مرابحه عام دولت263-ش.خ070223</t>
  </si>
  <si>
    <t>1404/10/23</t>
  </si>
  <si>
    <t>1407/02/23</t>
  </si>
  <si>
    <t>مرابحه عام دولت270-ش.خ071121</t>
  </si>
  <si>
    <t>1404/11/21</t>
  </si>
  <si>
    <t>1407/11/21</t>
  </si>
  <si>
    <t>مرابحه ف.لبنی رامک شیراز071114</t>
  </si>
  <si>
    <t>1403/11/14</t>
  </si>
  <si>
    <t>1407/11/14</t>
  </si>
  <si>
    <t>مرابحه ف.لبنی رامک شیراز080629</t>
  </si>
  <si>
    <t>1404/06/29</t>
  </si>
  <si>
    <t>1408/06/29</t>
  </si>
  <si>
    <t>مرابحه فولادهرمزکاردان080923</t>
  </si>
  <si>
    <t>1404/09/23</t>
  </si>
  <si>
    <t>1408/09/23</t>
  </si>
  <si>
    <t>مرابحه لورچ 080202</t>
  </si>
  <si>
    <t>1403/02/02</t>
  </si>
  <si>
    <t>1408/02/02</t>
  </si>
  <si>
    <t>مشارکت ش قم612-3 ماهه 20.5%</t>
  </si>
  <si>
    <t>1402/12/28</t>
  </si>
  <si>
    <t>1406/12/28</t>
  </si>
  <si>
    <t>مرابحه گلستان 14080316</t>
  </si>
  <si>
    <t>1405/03/16</t>
  </si>
  <si>
    <t>1408/03/16</t>
  </si>
  <si>
    <t>مرابحه عام دولت160-ش.خ060211</t>
  </si>
  <si>
    <t>1403/02/11</t>
  </si>
  <si>
    <t>1406/02/10</t>
  </si>
  <si>
    <t>مرابحه عام دولت268-ش.خ070521</t>
  </si>
  <si>
    <t>1407/05/21</t>
  </si>
  <si>
    <t>مرابحه عام دولت242-ش.خ070806</t>
  </si>
  <si>
    <t>1404/08/06</t>
  </si>
  <si>
    <t>1407/08/06</t>
  </si>
  <si>
    <t>اوراق مشارکت طرح قطارشهری اصفهان 1404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</si>
  <si>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</si>
  <si>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</si>
  <si>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</si>
  <si>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</si>
  <si>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</si>
  <si>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</si>
  <si>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</si>
  <si>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</si>
  <si>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</si>
  <si>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</si>
  <si>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</si>
  <si>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</si>
  <si>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</si>
  <si>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</si>
  <si>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</si>
  <si>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</si>
  <si>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</si>
  <si>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</si>
  <si>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</si>
  <si>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</si>
  <si>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</si>
  <si>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</si>
  <si>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</si>
  <si>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</si>
  <si>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</si>
  <si>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</si>
  <si>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</si>
  <si>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</si>
  <si>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</si>
  <si>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</si>
  <si>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</si>
  <si>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</si>
  <si>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</si>
  <si>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</si>
  <si>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</si>
  <si>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</si>
  <si>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</si>
  <si>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</si>
  <si>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</si>
  <si>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</si>
  <si>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</si>
  <si>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</si>
  <si>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</si>
  <si>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</si>
  <si>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</si>
  <si>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</si>
  <si>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دعبید12-3ماهه18%</t>
  </si>
  <si>
    <t>سلف موازی متانول بوشهر041</t>
  </si>
  <si>
    <t>مرابحه عام دولت174-ش.خ041027</t>
  </si>
  <si>
    <t>مرابحه عام دولت209-ش.خ050821</t>
  </si>
  <si>
    <t>مرابحه عام دولت247-ش.خ070920</t>
  </si>
  <si>
    <t>مرابحه عام دولت269-ش.خ071021</t>
  </si>
  <si>
    <t>اجاره تابان فرداکاران14061205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</si>
  <si>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</si>
  <si>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</si>
  <si>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</si>
  <si>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</si>
  <si>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</si>
  <si>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</si>
  <si>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</si>
  <si>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</si>
  <si>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</si>
  <si>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</si>
  <si>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</si>
  <si>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</si>
  <si>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</si>
  <si>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</si>
  <si>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</si>
  <si>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</si>
  <si>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</si>
  <si>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</si>
  <si>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</si>
  <si>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</si>
  <si>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</si>
  <si>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</si>
  <si>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1407/10/21</t>
  </si>
  <si>
    <t>1407/09/20</t>
  </si>
  <si>
    <t>1405/08/21</t>
  </si>
  <si>
    <t>1406/12/05</t>
  </si>
  <si>
    <t>1404/10/27</t>
  </si>
  <si>
    <t>1404/12/25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</si>
  <si>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</si>
  <si>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</si>
  <si>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</si>
  <si>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</si>
  <si>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</si>
  <si>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</si>
  <si>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</si>
  <si>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 مطهري</t>
  </si>
  <si>
    <t>بانک سامان</t>
  </si>
  <si>
    <t>بانک اقتصاد نوین</t>
  </si>
  <si>
    <t xml:space="preserve">بانک پاسارگاد </t>
  </si>
  <si>
    <t>بانک صادرات</t>
  </si>
  <si>
    <t>بانک رفاه</t>
  </si>
  <si>
    <t>بانک ملت</t>
  </si>
  <si>
    <t>بانک شهر</t>
  </si>
  <si>
    <t>بانک گردشگری</t>
  </si>
  <si>
    <t>بانک مسکن</t>
  </si>
  <si>
    <t xml:space="preserve">بانک ملی </t>
  </si>
  <si>
    <t xml:space="preserve">بانک تجارت </t>
  </si>
  <si>
    <t xml:space="preserve">بانک سامان </t>
  </si>
  <si>
    <t xml:space="preserve">بانک اقتصاد نوین </t>
  </si>
  <si>
    <t>بانک پاسارگاد</t>
  </si>
  <si>
    <t xml:space="preserve">بانک صادرات </t>
  </si>
  <si>
    <t>بانک ملی</t>
  </si>
  <si>
    <t xml:space="preserve">سلف موازی هیدروکربن آفتاب061	</t>
  </si>
  <si>
    <t xml:space="preserve"> سلف شمش بيلت خوزستان (عبيلت2)</t>
  </si>
  <si>
    <t>سلف موازی استاندارد فولاد خوزستان</t>
  </si>
  <si>
    <t>اجاره مپنا67</t>
  </si>
  <si>
    <t>اوراق مشارکت قطاری شهری اصفهان1404</t>
  </si>
  <si>
    <t>سلف شمش بیت خوزستان(عبلیت2)</t>
  </si>
  <si>
    <t>-</t>
  </si>
  <si>
    <t>صکوک مرابحه فولاد هرمز کاردان080923</t>
  </si>
  <si>
    <t>مرابحه ف.لبنی  رامک شیراز071114</t>
  </si>
  <si>
    <t>مرابحه ف.لبنی  رامک شیراز080629</t>
  </si>
  <si>
    <t>مشارکت شهرداری قم612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</si>
</sst>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4" fontId="4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5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1"/>
  <sheetViews>
    <sheetView rightToLeft="1" tabSelected="1" workbookViewId="0">
      <selection activeCell="AA9" sqref="AA9"/>
    </sheetView>
  </sheetViews>
  <sheetFormatPr defaultRowHeight="12.75" x14ac:dyDescent="0.2"/>
  <cols>
    <col min="1" max="1" width="5.140625" customWidth="1"/>
    <col min="2" max="2" width="24.5703125" customWidth="1"/>
    <col min="3" max="3" width="1.28515625" customWidth="1"/>
    <col min="4" max="4" width="2.5703125" customWidth="1"/>
    <col min="5" max="5" width="10.42578125" style="16" customWidth="1"/>
    <col min="6" max="6" width="1.28515625" style="16" customWidth="1"/>
    <col min="7" max="7" width="17.85546875" style="16" bestFit="1" customWidth="1"/>
    <col min="8" max="8" width="1.28515625" style="16" customWidth="1"/>
    <col min="9" max="9" width="17.85546875" style="16" bestFit="1" customWidth="1"/>
    <col min="10" max="10" width="1.28515625" style="16" customWidth="1"/>
    <col min="11" max="11" width="5.42578125" style="16" bestFit="1" customWidth="1"/>
    <col min="12" max="12" width="1.28515625" style="16" customWidth="1"/>
    <col min="13" max="13" width="12.85546875" style="16" bestFit="1" customWidth="1"/>
    <col min="14" max="14" width="1.28515625" style="16" customWidth="1"/>
    <col min="15" max="15" width="5.42578125" style="16" bestFit="1" customWidth="1"/>
    <col min="16" max="16" width="1.28515625" style="16" customWidth="1"/>
    <col min="17" max="17" width="10.28515625" style="16" bestFit="1" customWidth="1"/>
    <col min="18" max="18" width="1.28515625" style="16" customWidth="1"/>
    <col min="19" max="19" width="10.85546875" style="16" bestFit="1" customWidth="1"/>
    <col min="20" max="20" width="1.28515625" style="16" customWidth="1"/>
    <col min="21" max="21" width="22.28515625" style="16" bestFit="1" customWidth="1"/>
    <col min="22" max="22" width="1.28515625" style="16" customWidth="1"/>
    <col min="23" max="23" width="17.85546875" style="16" bestFit="1" customWidth="1"/>
    <col min="24" max="24" width="1.28515625" style="16" customWidth="1"/>
    <col min="25" max="25" width="17.7109375" style="16" bestFit="1" customWidth="1"/>
    <col min="26" max="26" width="1.28515625" style="16" customWidth="1"/>
    <col min="27" max="27" width="18.28515625" style="16" bestFit="1" customWidth="1"/>
    <col min="28" max="28" width="0.28515625" customWidth="1"/>
  </cols>
  <sheetData>
    <row r="1" spans="1:27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ht="14.45" customHeight="1" x14ac:dyDescent="0.2"/>
    <row r="5" spans="1:27" ht="14.45" customHeight="1" x14ac:dyDescent="0.2">
      <c r="A5" s="1" t="s">
        <v>16</v>
      </c>
      <c r="B5" s="43" t="s">
        <v>17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ht="14.45" customHeight="1" x14ac:dyDescent="0.2">
      <c r="E6" s="45" t="s">
        <v>3</v>
      </c>
      <c r="F6" s="45"/>
      <c r="G6" s="45"/>
      <c r="H6" s="45"/>
      <c r="I6" s="45"/>
      <c r="K6" s="45" t="s">
        <v>4</v>
      </c>
      <c r="L6" s="45"/>
      <c r="M6" s="45"/>
      <c r="N6" s="45"/>
      <c r="O6" s="45"/>
      <c r="P6" s="45"/>
      <c r="Q6" s="45"/>
      <c r="S6" s="45" t="s">
        <v>5</v>
      </c>
      <c r="T6" s="45"/>
      <c r="U6" s="45"/>
      <c r="V6" s="45"/>
      <c r="W6" s="45"/>
      <c r="X6" s="45"/>
      <c r="Y6" s="45"/>
      <c r="Z6" s="45"/>
      <c r="AA6" s="45"/>
    </row>
    <row r="7" spans="1:27" ht="14.45" customHeight="1" x14ac:dyDescent="0.2">
      <c r="E7" s="17"/>
      <c r="F7" s="17"/>
      <c r="G7" s="17"/>
      <c r="H7" s="17"/>
      <c r="I7" s="17"/>
      <c r="K7" s="46" t="s">
        <v>18</v>
      </c>
      <c r="L7" s="46"/>
      <c r="M7" s="46"/>
      <c r="N7" s="17"/>
      <c r="O7" s="46" t="s">
        <v>19</v>
      </c>
      <c r="P7" s="46"/>
      <c r="Q7" s="46"/>
      <c r="S7" s="17"/>
      <c r="T7" s="17"/>
      <c r="U7" s="17"/>
      <c r="V7" s="17"/>
      <c r="W7" s="17"/>
      <c r="X7" s="17"/>
      <c r="Y7" s="17"/>
      <c r="Z7" s="17"/>
      <c r="AA7" s="17"/>
    </row>
    <row r="8" spans="1:27" ht="14.45" customHeight="1" x14ac:dyDescent="0.2">
      <c r="A8" s="45" t="s">
        <v>20</v>
      </c>
      <c r="B8" s="45"/>
      <c r="D8" s="45" t="s">
        <v>21</v>
      </c>
      <c r="E8" s="45"/>
      <c r="G8" s="2" t="s">
        <v>9</v>
      </c>
      <c r="I8" s="2" t="s">
        <v>10</v>
      </c>
      <c r="K8" s="4" t="s">
        <v>8</v>
      </c>
      <c r="L8" s="17"/>
      <c r="M8" s="4" t="s">
        <v>9</v>
      </c>
      <c r="O8" s="4" t="s">
        <v>8</v>
      </c>
      <c r="P8" s="17"/>
      <c r="Q8" s="4" t="s">
        <v>11</v>
      </c>
      <c r="S8" s="2" t="s">
        <v>8</v>
      </c>
      <c r="U8" s="2" t="s">
        <v>22</v>
      </c>
      <c r="W8" s="2" t="s">
        <v>9</v>
      </c>
      <c r="Y8" s="2" t="s">
        <v>10</v>
      </c>
      <c r="AA8" s="25" t="s">
        <v>13</v>
      </c>
    </row>
    <row r="9" spans="1:27" ht="21.75" customHeight="1" x14ac:dyDescent="0.2">
      <c r="A9" s="50" t="s">
        <v>23</v>
      </c>
      <c r="B9" s="50"/>
      <c r="D9" s="51">
        <v>16500000</v>
      </c>
      <c r="E9" s="51"/>
      <c r="G9" s="18">
        <v>385316688442</v>
      </c>
      <c r="I9" s="18">
        <v>434268879000</v>
      </c>
      <c r="K9" s="18">
        <v>0</v>
      </c>
      <c r="M9" s="18">
        <v>0</v>
      </c>
      <c r="O9" s="18">
        <v>0</v>
      </c>
      <c r="Q9" s="18">
        <v>0</v>
      </c>
      <c r="S9" s="18">
        <v>16500000</v>
      </c>
      <c r="U9" s="18">
        <v>34970</v>
      </c>
      <c r="W9" s="18">
        <v>385316688442</v>
      </c>
      <c r="Y9" s="18">
        <v>575677888500</v>
      </c>
      <c r="AA9" s="24">
        <f>Y9/391282186538872*100</f>
        <v>0.14712601501034833</v>
      </c>
    </row>
    <row r="10" spans="1:27" ht="21.75" customHeight="1" x14ac:dyDescent="0.2">
      <c r="A10" s="47" t="s">
        <v>24</v>
      </c>
      <c r="B10" s="47"/>
      <c r="D10" s="48">
        <v>15696105</v>
      </c>
      <c r="E10" s="48"/>
      <c r="G10" s="20">
        <v>2452037102181</v>
      </c>
      <c r="I10" s="20">
        <v>2585949955456</v>
      </c>
      <c r="K10" s="23">
        <v>0</v>
      </c>
      <c r="M10" s="20">
        <v>0</v>
      </c>
      <c r="O10" s="23">
        <v>0</v>
      </c>
      <c r="Q10" s="20">
        <v>0</v>
      </c>
      <c r="S10" s="23">
        <v>15696105</v>
      </c>
      <c r="U10" s="23">
        <v>136179</v>
      </c>
      <c r="W10" s="20">
        <v>2452037102181</v>
      </c>
      <c r="Y10" s="20">
        <v>2134914906935</v>
      </c>
      <c r="AA10" s="24">
        <f>Y10/391282186538872*100</f>
        <v>0.54562026598236313</v>
      </c>
    </row>
    <row r="11" spans="1:27" ht="21.75" customHeight="1" x14ac:dyDescent="0.2">
      <c r="A11" s="49" t="s">
        <v>25</v>
      </c>
      <c r="B11" s="49"/>
      <c r="D11" s="48"/>
      <c r="E11" s="48"/>
      <c r="G11" s="21">
        <v>2837353790623</v>
      </c>
      <c r="I11" s="21">
        <f>SUM(I9:I10)</f>
        <v>3020218834456</v>
      </c>
      <c r="K11" s="23"/>
      <c r="M11" s="21">
        <v>0</v>
      </c>
      <c r="O11" s="23"/>
      <c r="Q11" s="21">
        <v>0</v>
      </c>
      <c r="S11" s="23"/>
      <c r="U11" s="23"/>
      <c r="W11" s="21">
        <v>2837353790623</v>
      </c>
      <c r="Y11" s="21">
        <f>SUM(Y9:Y10)</f>
        <v>2710592795435</v>
      </c>
      <c r="AA11" s="22">
        <f>SUM(AA9:AA10)</f>
        <v>0.69274628099271141</v>
      </c>
    </row>
    <row r="14" spans="1:27" ht="18.75" x14ac:dyDescent="0.2">
      <c r="W14" s="23"/>
      <c r="X14" s="23"/>
      <c r="Y14" s="23"/>
    </row>
    <row r="15" spans="1:27" ht="18.75" x14ac:dyDescent="0.2">
      <c r="G15" s="26"/>
      <c r="W15" s="23"/>
      <c r="X15" s="23"/>
      <c r="Y15" s="23"/>
    </row>
    <row r="16" spans="1:27" ht="18.75" x14ac:dyDescent="0.2">
      <c r="G16" s="26"/>
      <c r="W16" s="23"/>
      <c r="X16" s="23"/>
      <c r="Y16" s="23"/>
    </row>
    <row r="17" spans="7:25" ht="18.75" x14ac:dyDescent="0.2">
      <c r="G17" s="26"/>
      <c r="W17" s="23"/>
      <c r="X17" s="23"/>
      <c r="Y17" s="23"/>
    </row>
    <row r="18" spans="7:25" ht="18.75" x14ac:dyDescent="0.2">
      <c r="G18" s="26"/>
      <c r="W18" s="23"/>
      <c r="X18" s="23"/>
      <c r="Y18" s="23"/>
    </row>
    <row r="19" spans="7:25" ht="18.75" x14ac:dyDescent="0.2">
      <c r="W19" s="23"/>
      <c r="X19" s="23"/>
      <c r="Y19" s="23"/>
    </row>
    <row r="20" spans="7:25" ht="18.75" x14ac:dyDescent="0.2">
      <c r="W20" s="23"/>
      <c r="X20" s="23"/>
      <c r="Y20" s="23"/>
    </row>
    <row r="21" spans="7:25" ht="18.75" x14ac:dyDescent="0.2">
      <c r="W21" s="23"/>
      <c r="X21" s="23"/>
      <c r="Y21" s="23"/>
    </row>
  </sheetData>
  <mergeCells count="17">
    <mergeCell ref="A1:AA1"/>
    <mergeCell ref="A2:AA2"/>
    <mergeCell ref="A3:AA3"/>
    <mergeCell ref="B5:AA5"/>
    <mergeCell ref="E6:I6"/>
    <mergeCell ref="K6:Q6"/>
    <mergeCell ref="S6:AA6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K7:M7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D25" sqref="D2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2" t="s">
        <v>0</v>
      </c>
      <c r="B1" s="42"/>
      <c r="C1" s="42"/>
      <c r="D1" s="42"/>
      <c r="E1" s="42"/>
      <c r="F1" s="42"/>
    </row>
    <row r="2" spans="1:6" ht="21.75" customHeight="1" x14ac:dyDescent="0.2">
      <c r="A2" s="42" t="s">
        <v>135</v>
      </c>
      <c r="B2" s="42"/>
      <c r="C2" s="42"/>
      <c r="D2" s="42"/>
      <c r="E2" s="42"/>
      <c r="F2" s="42"/>
    </row>
    <row r="3" spans="1:6" ht="21.75" customHeight="1" x14ac:dyDescent="0.2">
      <c r="A3" s="42" t="s">
        <v>2</v>
      </c>
      <c r="B3" s="42"/>
      <c r="C3" s="42"/>
      <c r="D3" s="42"/>
      <c r="E3" s="42"/>
      <c r="F3" s="42"/>
    </row>
    <row r="4" spans="1:6" ht="14.45" customHeight="1" x14ac:dyDescent="0.2"/>
    <row r="5" spans="1:6" ht="29.1" customHeight="1" x14ac:dyDescent="0.2">
      <c r="A5" s="1" t="s">
        <v>184</v>
      </c>
      <c r="B5" s="43" t="s">
        <v>150</v>
      </c>
      <c r="C5" s="43"/>
      <c r="D5" s="43"/>
      <c r="E5" s="43"/>
      <c r="F5" s="43"/>
    </row>
    <row r="6" spans="1:6" ht="14.45" customHeight="1" x14ac:dyDescent="0.2">
      <c r="D6" s="2" t="s">
        <v>152</v>
      </c>
      <c r="F6" s="2" t="s">
        <v>5</v>
      </c>
    </row>
    <row r="7" spans="1:6" ht="14.45" customHeight="1" x14ac:dyDescent="0.2">
      <c r="A7" s="45" t="s">
        <v>150</v>
      </c>
      <c r="B7" s="45"/>
      <c r="D7" s="4" t="s">
        <v>132</v>
      </c>
      <c r="F7" s="4" t="s">
        <v>132</v>
      </c>
    </row>
    <row r="8" spans="1:6" ht="21.75" customHeight="1" x14ac:dyDescent="0.2">
      <c r="A8" s="50" t="s">
        <v>150</v>
      </c>
      <c r="B8" s="50"/>
      <c r="D8" s="18">
        <v>597</v>
      </c>
      <c r="E8" s="16"/>
      <c r="F8" s="18">
        <v>1461</v>
      </c>
    </row>
    <row r="9" spans="1:6" ht="21.75" customHeight="1" x14ac:dyDescent="0.2">
      <c r="A9" s="52" t="s">
        <v>185</v>
      </c>
      <c r="B9" s="52"/>
      <c r="D9" s="23">
        <v>0</v>
      </c>
      <c r="E9" s="16"/>
      <c r="F9" s="23">
        <v>391925819</v>
      </c>
    </row>
    <row r="10" spans="1:6" ht="21.75" customHeight="1" x14ac:dyDescent="0.2">
      <c r="A10" s="47" t="s">
        <v>186</v>
      </c>
      <c r="B10" s="47"/>
      <c r="D10" s="20">
        <v>225453605</v>
      </c>
      <c r="E10" s="16"/>
      <c r="F10" s="20">
        <v>4640836811</v>
      </c>
    </row>
    <row r="11" spans="1:6" ht="21.75" customHeight="1" x14ac:dyDescent="0.2">
      <c r="A11" s="49" t="s">
        <v>25</v>
      </c>
      <c r="B11" s="49"/>
      <c r="D11" s="21">
        <v>225454202</v>
      </c>
      <c r="E11" s="16"/>
      <c r="F11" s="21">
        <v>5032764091</v>
      </c>
    </row>
    <row r="12" spans="1:6" x14ac:dyDescent="0.2">
      <c r="D12" s="16"/>
      <c r="E12" s="16"/>
      <c r="F12" s="16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49"/>
  <sheetViews>
    <sheetView rightToLeft="1" topLeftCell="A6" workbookViewId="0">
      <selection activeCell="U11" sqref="U11:X17"/>
    </sheetView>
  </sheetViews>
  <sheetFormatPr defaultRowHeight="18.75" x14ac:dyDescent="0.2"/>
  <cols>
    <col min="1" max="1" width="39" customWidth="1"/>
    <col min="2" max="3" width="1.28515625" customWidth="1"/>
    <col min="4" max="4" width="14.28515625" style="16" customWidth="1"/>
    <col min="5" max="6" width="1.28515625" customWidth="1"/>
    <col min="7" max="7" width="20.7109375" style="16" customWidth="1"/>
    <col min="8" max="8" width="1.28515625" customWidth="1"/>
    <col min="9" max="9" width="17.85546875" style="16" bestFit="1" customWidth="1"/>
    <col min="10" max="10" width="1.28515625" style="16" customWidth="1"/>
    <col min="11" max="11" width="10.7109375" style="16" bestFit="1" customWidth="1"/>
    <col min="12" max="12" width="1.28515625" style="16" customWidth="1"/>
    <col min="13" max="13" width="17.85546875" style="16" bestFit="1" customWidth="1"/>
    <col min="14" max="14" width="1.28515625" style="16" customWidth="1"/>
    <col min="15" max="15" width="18.85546875" style="16" bestFit="1" customWidth="1"/>
    <col min="16" max="16" width="1.28515625" style="16" customWidth="1"/>
    <col min="17" max="17" width="10.7109375" style="16" bestFit="1" customWidth="1"/>
    <col min="18" max="18" width="1.28515625" style="16" customWidth="1"/>
    <col min="19" max="19" width="18.85546875" style="16" bestFit="1" customWidth="1"/>
    <col min="20" max="20" width="0.28515625" customWidth="1"/>
    <col min="21" max="21" width="22.42578125" style="23" customWidth="1"/>
    <col min="22" max="22" width="34.140625" style="11" bestFit="1" customWidth="1"/>
    <col min="23" max="23" width="22.7109375" style="23" customWidth="1"/>
  </cols>
  <sheetData>
    <row r="1" spans="1:19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21.75" customHeight="1" x14ac:dyDescent="0.2">
      <c r="A2" s="42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14.45" customHeight="1" x14ac:dyDescent="0.2"/>
    <row r="5" spans="1:19" ht="14.45" customHeight="1" x14ac:dyDescent="0.2">
      <c r="A5" s="43" t="s">
        <v>188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14.45" customHeight="1" x14ac:dyDescent="0.2">
      <c r="A6" s="45" t="s">
        <v>138</v>
      </c>
      <c r="I6" s="45" t="s">
        <v>152</v>
      </c>
      <c r="J6" s="45"/>
      <c r="K6" s="45"/>
      <c r="L6" s="45"/>
      <c r="M6" s="45"/>
      <c r="O6" s="45" t="s">
        <v>153</v>
      </c>
      <c r="P6" s="45"/>
      <c r="Q6" s="45"/>
      <c r="R6" s="45"/>
      <c r="S6" s="45"/>
    </row>
    <row r="7" spans="1:19" ht="29.1" customHeight="1" x14ac:dyDescent="0.2">
      <c r="A7" s="45"/>
      <c r="D7" s="57" t="s">
        <v>33</v>
      </c>
      <c r="E7" s="57"/>
      <c r="G7" s="13" t="s">
        <v>189</v>
      </c>
      <c r="I7" s="14" t="s">
        <v>190</v>
      </c>
      <c r="J7" s="17"/>
      <c r="K7" s="14" t="s">
        <v>187</v>
      </c>
      <c r="L7" s="17"/>
      <c r="M7" s="14" t="s">
        <v>191</v>
      </c>
      <c r="O7" s="14" t="s">
        <v>190</v>
      </c>
      <c r="P7" s="17"/>
      <c r="Q7" s="14" t="s">
        <v>187</v>
      </c>
      <c r="R7" s="17"/>
      <c r="S7" s="14" t="s">
        <v>191</v>
      </c>
    </row>
    <row r="8" spans="1:19" ht="21.75" customHeight="1" x14ac:dyDescent="0.2">
      <c r="A8" s="5" t="s">
        <v>105</v>
      </c>
      <c r="D8" s="27" t="s">
        <v>107</v>
      </c>
      <c r="E8" s="3"/>
      <c r="G8" s="19">
        <v>23</v>
      </c>
      <c r="I8" s="18">
        <v>62938869700</v>
      </c>
      <c r="K8" s="18">
        <v>0</v>
      </c>
      <c r="M8" s="18">
        <v>62938869700</v>
      </c>
      <c r="O8" s="18">
        <v>62938869700</v>
      </c>
      <c r="Q8" s="18">
        <v>0</v>
      </c>
      <c r="S8" s="18">
        <v>62938869700</v>
      </c>
    </row>
    <row r="9" spans="1:19" ht="21.75" customHeight="1" x14ac:dyDescent="0.2">
      <c r="A9" s="11" t="s">
        <v>87</v>
      </c>
      <c r="D9" s="28" t="s">
        <v>89</v>
      </c>
      <c r="G9" s="24">
        <v>23</v>
      </c>
      <c r="I9" s="23">
        <v>141731272695</v>
      </c>
      <c r="K9" s="23">
        <v>0</v>
      </c>
      <c r="M9" s="23">
        <v>141731272695</v>
      </c>
      <c r="O9" s="23">
        <v>2080798814290</v>
      </c>
      <c r="Q9" s="23">
        <v>0</v>
      </c>
      <c r="S9" s="23">
        <v>2080798814290</v>
      </c>
    </row>
    <row r="10" spans="1:19" ht="21.75" customHeight="1" x14ac:dyDescent="0.2">
      <c r="A10" s="11" t="s">
        <v>111</v>
      </c>
      <c r="D10" s="28" t="s">
        <v>112</v>
      </c>
      <c r="G10" s="24">
        <v>23</v>
      </c>
      <c r="I10" s="23">
        <v>104249896305</v>
      </c>
      <c r="K10" s="23">
        <v>0</v>
      </c>
      <c r="M10" s="23">
        <v>104249896305</v>
      </c>
      <c r="O10" s="23">
        <v>104249896305</v>
      </c>
      <c r="Q10" s="23">
        <v>0</v>
      </c>
      <c r="S10" s="23">
        <v>104249896305</v>
      </c>
    </row>
    <row r="11" spans="1:19" ht="21.75" customHeight="1" x14ac:dyDescent="0.2">
      <c r="A11" s="11" t="s">
        <v>168</v>
      </c>
      <c r="D11" s="28" t="s">
        <v>192</v>
      </c>
      <c r="G11" s="24">
        <v>23</v>
      </c>
      <c r="I11" s="23">
        <v>0</v>
      </c>
      <c r="K11" s="23">
        <v>0</v>
      </c>
      <c r="M11" s="23">
        <v>0</v>
      </c>
      <c r="O11" s="23">
        <v>273241313923</v>
      </c>
      <c r="Q11" s="23">
        <v>0</v>
      </c>
      <c r="S11" s="23">
        <v>273241313923</v>
      </c>
    </row>
    <row r="12" spans="1:19" ht="21.75" customHeight="1" x14ac:dyDescent="0.2">
      <c r="A12" s="11" t="s">
        <v>84</v>
      </c>
      <c r="D12" s="28" t="s">
        <v>86</v>
      </c>
      <c r="G12" s="24">
        <v>23</v>
      </c>
      <c r="I12" s="23">
        <v>605831119810</v>
      </c>
      <c r="K12" s="23">
        <v>0</v>
      </c>
      <c r="M12" s="23">
        <v>605831119810</v>
      </c>
      <c r="O12" s="23">
        <v>4219451164926</v>
      </c>
      <c r="Q12" s="23">
        <v>0</v>
      </c>
      <c r="S12" s="23">
        <v>4219451164926</v>
      </c>
    </row>
    <row r="13" spans="1:19" ht="21.75" customHeight="1" x14ac:dyDescent="0.2">
      <c r="A13" s="11" t="s">
        <v>81</v>
      </c>
      <c r="D13" s="28" t="s">
        <v>83</v>
      </c>
      <c r="G13" s="24">
        <v>23</v>
      </c>
      <c r="I13" s="23">
        <v>423859619965</v>
      </c>
      <c r="K13" s="23">
        <v>0</v>
      </c>
      <c r="M13" s="23">
        <v>423859619965</v>
      </c>
      <c r="O13" s="23">
        <v>741521420741</v>
      </c>
      <c r="Q13" s="23">
        <v>0</v>
      </c>
      <c r="S13" s="23">
        <v>741521420741</v>
      </c>
    </row>
    <row r="14" spans="1:19" ht="21.75" customHeight="1" x14ac:dyDescent="0.2">
      <c r="A14" s="11" t="s">
        <v>96</v>
      </c>
      <c r="D14" s="28" t="s">
        <v>98</v>
      </c>
      <c r="G14" s="24">
        <v>23</v>
      </c>
      <c r="I14" s="23">
        <v>1082013074102</v>
      </c>
      <c r="K14" s="23">
        <v>0</v>
      </c>
      <c r="M14" s="23">
        <v>1082013074102</v>
      </c>
      <c r="O14" s="23">
        <v>6253630793286</v>
      </c>
      <c r="Q14" s="23">
        <v>0</v>
      </c>
      <c r="S14" s="23">
        <v>6253630793286</v>
      </c>
    </row>
    <row r="15" spans="1:19" ht="21.75" customHeight="1" x14ac:dyDescent="0.2">
      <c r="A15" s="11" t="s">
        <v>78</v>
      </c>
      <c r="D15" s="28" t="s">
        <v>80</v>
      </c>
      <c r="G15" s="24">
        <v>23</v>
      </c>
      <c r="I15" s="23">
        <v>91309032</v>
      </c>
      <c r="K15" s="23">
        <v>0</v>
      </c>
      <c r="M15" s="23">
        <v>91309032</v>
      </c>
      <c r="O15" s="23">
        <v>269365619303</v>
      </c>
      <c r="Q15" s="23">
        <v>0</v>
      </c>
      <c r="S15" s="23">
        <v>269365619303</v>
      </c>
    </row>
    <row r="16" spans="1:19" ht="21.75" customHeight="1" x14ac:dyDescent="0.2">
      <c r="A16" s="11" t="s">
        <v>167</v>
      </c>
      <c r="D16" s="28" t="s">
        <v>193</v>
      </c>
      <c r="G16" s="24">
        <v>23</v>
      </c>
      <c r="I16" s="23">
        <v>0</v>
      </c>
      <c r="K16" s="23">
        <v>0</v>
      </c>
      <c r="M16" s="23">
        <v>0</v>
      </c>
      <c r="O16" s="23">
        <v>1103885382556</v>
      </c>
      <c r="Q16" s="23">
        <v>0</v>
      </c>
      <c r="S16" s="23">
        <v>1103885382556</v>
      </c>
    </row>
    <row r="17" spans="1:19" ht="21.75" customHeight="1" x14ac:dyDescent="0.2">
      <c r="A17" s="11" t="s">
        <v>75</v>
      </c>
      <c r="D17" s="28" t="s">
        <v>77</v>
      </c>
      <c r="G17" s="24">
        <v>23</v>
      </c>
      <c r="I17" s="23">
        <v>99619213684</v>
      </c>
      <c r="K17" s="23">
        <v>0</v>
      </c>
      <c r="M17" s="23">
        <v>99619213684</v>
      </c>
      <c r="O17" s="23">
        <v>574888673753</v>
      </c>
      <c r="Q17" s="23">
        <v>0</v>
      </c>
      <c r="S17" s="23">
        <v>574888673753</v>
      </c>
    </row>
    <row r="18" spans="1:19" ht="21.75" customHeight="1" x14ac:dyDescent="0.2">
      <c r="A18" s="11" t="s">
        <v>113</v>
      </c>
      <c r="D18" s="28" t="s">
        <v>115</v>
      </c>
      <c r="G18" s="24">
        <v>23</v>
      </c>
      <c r="I18" s="23">
        <v>63191396800</v>
      </c>
      <c r="K18" s="23">
        <v>0</v>
      </c>
      <c r="M18" s="23">
        <v>63191396800</v>
      </c>
      <c r="O18" s="23">
        <v>119126544670</v>
      </c>
      <c r="Q18" s="23">
        <v>0</v>
      </c>
      <c r="S18" s="23">
        <v>119126544670</v>
      </c>
    </row>
    <row r="19" spans="1:19" ht="21.75" customHeight="1" x14ac:dyDescent="0.2">
      <c r="A19" s="11" t="s">
        <v>72</v>
      </c>
      <c r="D19" s="28" t="s">
        <v>74</v>
      </c>
      <c r="G19" s="24">
        <v>23</v>
      </c>
      <c r="I19" s="23">
        <v>21907053066</v>
      </c>
      <c r="K19" s="23">
        <v>0</v>
      </c>
      <c r="M19" s="23">
        <v>21907053066</v>
      </c>
      <c r="O19" s="23">
        <v>131750861981</v>
      </c>
      <c r="Q19" s="23">
        <v>0</v>
      </c>
      <c r="S19" s="23">
        <v>131750861981</v>
      </c>
    </row>
    <row r="20" spans="1:19" ht="21.75" customHeight="1" x14ac:dyDescent="0.2">
      <c r="A20" s="11" t="s">
        <v>93</v>
      </c>
      <c r="D20" s="28" t="s">
        <v>95</v>
      </c>
      <c r="G20" s="24">
        <v>23</v>
      </c>
      <c r="I20" s="23">
        <v>27895437290</v>
      </c>
      <c r="K20" s="23">
        <v>0</v>
      </c>
      <c r="M20" s="23">
        <v>27895437290</v>
      </c>
      <c r="O20" s="23">
        <v>159327968953</v>
      </c>
      <c r="Q20" s="23">
        <v>0</v>
      </c>
      <c r="S20" s="23">
        <v>159327968953</v>
      </c>
    </row>
    <row r="21" spans="1:19" ht="21.75" customHeight="1" x14ac:dyDescent="0.2">
      <c r="A21" s="11" t="s">
        <v>48</v>
      </c>
      <c r="D21" s="28" t="s">
        <v>50</v>
      </c>
      <c r="G21" s="24">
        <v>23</v>
      </c>
      <c r="I21" s="23">
        <v>300034102440</v>
      </c>
      <c r="K21" s="23">
        <v>0</v>
      </c>
      <c r="M21" s="23">
        <v>300034102440</v>
      </c>
      <c r="O21" s="23">
        <v>1794430154012</v>
      </c>
      <c r="Q21" s="23">
        <v>0</v>
      </c>
      <c r="S21" s="23">
        <v>1794430154012</v>
      </c>
    </row>
    <row r="22" spans="1:19" ht="21.75" customHeight="1" x14ac:dyDescent="0.2">
      <c r="A22" s="11" t="s">
        <v>116</v>
      </c>
      <c r="D22" s="28" t="s">
        <v>119</v>
      </c>
      <c r="G22" s="24">
        <v>23</v>
      </c>
      <c r="I22" s="23">
        <v>160606790917</v>
      </c>
      <c r="K22" s="23">
        <v>0</v>
      </c>
      <c r="M22" s="23">
        <f>117205479427+43401311490</f>
        <v>160606790917</v>
      </c>
      <c r="O22" s="23">
        <v>1049327688987</v>
      </c>
      <c r="Q22" s="23">
        <v>0</v>
      </c>
      <c r="S22" s="23">
        <v>1049327688987</v>
      </c>
    </row>
    <row r="23" spans="1:19" ht="21.75" customHeight="1" x14ac:dyDescent="0.2">
      <c r="A23" s="11" t="s">
        <v>54</v>
      </c>
      <c r="D23" s="28" t="s">
        <v>56</v>
      </c>
      <c r="G23" s="24">
        <v>23</v>
      </c>
      <c r="I23" s="23">
        <v>218458213044</v>
      </c>
      <c r="K23" s="23">
        <v>0</v>
      </c>
      <c r="M23" s="23">
        <v>218458213044</v>
      </c>
      <c r="O23" s="23">
        <v>1275563241502</v>
      </c>
      <c r="Q23" s="23">
        <v>0</v>
      </c>
      <c r="S23" s="23">
        <v>1275563241502</v>
      </c>
    </row>
    <row r="24" spans="1:19" ht="21.75" customHeight="1" x14ac:dyDescent="0.2">
      <c r="A24" s="11" t="s">
        <v>166</v>
      </c>
      <c r="D24" s="28" t="s">
        <v>194</v>
      </c>
      <c r="G24" s="24">
        <v>23</v>
      </c>
      <c r="I24" s="23">
        <v>0</v>
      </c>
      <c r="K24" s="23">
        <v>0</v>
      </c>
      <c r="M24" s="23">
        <v>0</v>
      </c>
      <c r="O24" s="23">
        <v>153213034117</v>
      </c>
      <c r="Q24" s="23">
        <v>0</v>
      </c>
      <c r="S24" s="23">
        <v>153213034117</v>
      </c>
    </row>
    <row r="25" spans="1:19" ht="21.75" customHeight="1" x14ac:dyDescent="0.2">
      <c r="A25" s="11" t="s">
        <v>60</v>
      </c>
      <c r="D25" s="28" t="s">
        <v>62</v>
      </c>
      <c r="G25" s="24">
        <v>23</v>
      </c>
      <c r="I25" s="23">
        <v>27935382450</v>
      </c>
      <c r="K25" s="23">
        <v>0</v>
      </c>
      <c r="M25" s="23">
        <v>27935382450</v>
      </c>
      <c r="O25" s="23">
        <v>163566878080</v>
      </c>
      <c r="Q25" s="23">
        <v>0</v>
      </c>
      <c r="S25" s="23">
        <v>163566878080</v>
      </c>
    </row>
    <row r="26" spans="1:19" ht="21.75" customHeight="1" x14ac:dyDescent="0.2">
      <c r="A26" s="11" t="s">
        <v>224</v>
      </c>
      <c r="D26" s="28"/>
      <c r="G26" s="24">
        <v>0</v>
      </c>
      <c r="I26" s="23">
        <v>0</v>
      </c>
      <c r="K26" s="23">
        <v>0</v>
      </c>
      <c r="M26" s="23">
        <v>0</v>
      </c>
      <c r="O26" s="23">
        <v>60000000000</v>
      </c>
      <c r="Q26" s="23">
        <v>0</v>
      </c>
      <c r="S26" s="23">
        <v>60000000000</v>
      </c>
    </row>
    <row r="27" spans="1:19" ht="21.75" customHeight="1" x14ac:dyDescent="0.2">
      <c r="A27" s="11" t="s">
        <v>51</v>
      </c>
      <c r="D27" s="28"/>
      <c r="G27" s="24">
        <v>0</v>
      </c>
      <c r="I27" s="23">
        <v>18134610145</v>
      </c>
      <c r="K27" s="23">
        <v>0</v>
      </c>
      <c r="M27" s="23">
        <v>18134610145</v>
      </c>
      <c r="O27" s="23">
        <v>108807663891</v>
      </c>
      <c r="Q27" s="23">
        <v>0</v>
      </c>
      <c r="S27" s="23">
        <v>108807663891</v>
      </c>
    </row>
    <row r="28" spans="1:19" ht="21.75" customHeight="1" x14ac:dyDescent="0.2">
      <c r="A28" s="11" t="s">
        <v>42</v>
      </c>
      <c r="D28" s="28"/>
      <c r="G28" s="24">
        <v>0</v>
      </c>
      <c r="I28" s="23">
        <v>47786593710</v>
      </c>
      <c r="K28" s="23">
        <v>0</v>
      </c>
      <c r="M28" s="23">
        <v>47786593710</v>
      </c>
      <c r="O28" s="23">
        <v>288312448717</v>
      </c>
      <c r="Q28" s="23">
        <v>0</v>
      </c>
      <c r="S28" s="23">
        <v>288312448717</v>
      </c>
    </row>
    <row r="29" spans="1:19" ht="21.75" customHeight="1" x14ac:dyDescent="0.2">
      <c r="A29" s="11" t="s">
        <v>39</v>
      </c>
      <c r="D29" s="28"/>
      <c r="G29" s="24">
        <v>0</v>
      </c>
      <c r="I29" s="23">
        <v>92307320158</v>
      </c>
      <c r="K29" s="23">
        <v>0</v>
      </c>
      <c r="M29" s="23">
        <v>92307320158</v>
      </c>
      <c r="O29" s="23">
        <v>628391763560</v>
      </c>
      <c r="Q29" s="23">
        <v>0</v>
      </c>
      <c r="S29" s="23">
        <v>628391763560</v>
      </c>
    </row>
    <row r="30" spans="1:19" ht="21.75" customHeight="1" x14ac:dyDescent="0.2">
      <c r="A30" s="11" t="s">
        <v>222</v>
      </c>
      <c r="D30" s="28"/>
      <c r="G30" s="24">
        <v>0</v>
      </c>
      <c r="I30" s="23">
        <v>81000424920</v>
      </c>
      <c r="K30" s="23">
        <v>0</v>
      </c>
      <c r="M30" s="23">
        <v>81000424920</v>
      </c>
      <c r="O30" s="23">
        <v>419431428620</v>
      </c>
      <c r="Q30" s="23">
        <v>0</v>
      </c>
      <c r="S30" s="23">
        <v>419431428620</v>
      </c>
    </row>
    <row r="31" spans="1:19" ht="21.75" customHeight="1" x14ac:dyDescent="0.2">
      <c r="A31" s="11" t="s">
        <v>223</v>
      </c>
      <c r="D31" s="28"/>
      <c r="G31" s="24">
        <v>0</v>
      </c>
      <c r="I31" s="23">
        <v>55840909080</v>
      </c>
      <c r="K31" s="23">
        <v>0</v>
      </c>
      <c r="M31" s="23">
        <v>55840909080</v>
      </c>
      <c r="O31" s="23">
        <v>182413636333</v>
      </c>
      <c r="Q31" s="23">
        <v>0</v>
      </c>
      <c r="S31" s="23">
        <v>182413636333</v>
      </c>
    </row>
    <row r="32" spans="1:19" ht="21.75" customHeight="1" x14ac:dyDescent="0.2">
      <c r="A32" s="11" t="s">
        <v>169</v>
      </c>
      <c r="D32" s="28" t="s">
        <v>195</v>
      </c>
      <c r="G32" s="24">
        <v>23</v>
      </c>
      <c r="I32" s="23">
        <v>0</v>
      </c>
      <c r="K32" s="23">
        <v>0</v>
      </c>
      <c r="M32" s="23">
        <v>0</v>
      </c>
      <c r="O32" s="23">
        <v>105059623977</v>
      </c>
      <c r="Q32" s="23">
        <v>0</v>
      </c>
      <c r="S32" s="23">
        <v>105059623977</v>
      </c>
    </row>
    <row r="33" spans="1:19" ht="21.75" customHeight="1" x14ac:dyDescent="0.2">
      <c r="A33" s="11" t="s">
        <v>90</v>
      </c>
      <c r="D33" s="28" t="s">
        <v>92</v>
      </c>
      <c r="G33" s="24">
        <v>23</v>
      </c>
      <c r="I33" s="23">
        <v>27880921780</v>
      </c>
      <c r="K33" s="23">
        <v>0</v>
      </c>
      <c r="M33" s="23">
        <v>27880921780</v>
      </c>
      <c r="O33" s="23">
        <v>164758615697</v>
      </c>
      <c r="Q33" s="23">
        <v>0</v>
      </c>
      <c r="S33" s="23">
        <v>164758615697</v>
      </c>
    </row>
    <row r="34" spans="1:19" ht="21.75" customHeight="1" x14ac:dyDescent="0.2">
      <c r="A34" s="11" t="s">
        <v>102</v>
      </c>
      <c r="D34" s="28" t="s">
        <v>104</v>
      </c>
      <c r="G34" s="24">
        <v>20.5</v>
      </c>
      <c r="I34" s="23">
        <v>219038510689</v>
      </c>
      <c r="K34" s="23">
        <v>0</v>
      </c>
      <c r="M34" s="23">
        <v>219038510689</v>
      </c>
      <c r="O34" s="23">
        <v>1120887979206</v>
      </c>
      <c r="Q34" s="23">
        <v>0</v>
      </c>
      <c r="S34" s="23">
        <v>1120887979206</v>
      </c>
    </row>
    <row r="35" spans="1:19" ht="21.75" customHeight="1" x14ac:dyDescent="0.2">
      <c r="A35" s="11" t="s">
        <v>57</v>
      </c>
      <c r="D35" s="28" t="s">
        <v>59</v>
      </c>
      <c r="G35" s="24">
        <v>23</v>
      </c>
      <c r="I35" s="23">
        <v>69569152212</v>
      </c>
      <c r="K35" s="23">
        <v>0</v>
      </c>
      <c r="M35" s="23">
        <v>69569152212</v>
      </c>
      <c r="O35" s="23">
        <v>76263747465</v>
      </c>
      <c r="Q35" s="23">
        <v>0</v>
      </c>
      <c r="S35" s="23">
        <v>76263747465</v>
      </c>
    </row>
    <row r="36" spans="1:19" ht="21.75" customHeight="1" x14ac:dyDescent="0.2">
      <c r="A36" s="11" t="s">
        <v>165</v>
      </c>
      <c r="D36" s="28" t="s">
        <v>196</v>
      </c>
      <c r="G36" s="24">
        <v>23</v>
      </c>
      <c r="I36" s="23">
        <v>0</v>
      </c>
      <c r="K36" s="23">
        <v>0</v>
      </c>
      <c r="M36" s="23">
        <v>0</v>
      </c>
      <c r="O36" s="23">
        <v>28850252364</v>
      </c>
      <c r="Q36" s="23">
        <v>0</v>
      </c>
      <c r="S36" s="23">
        <v>28850252364</v>
      </c>
    </row>
    <row r="37" spans="1:19" ht="21.75" customHeight="1" x14ac:dyDescent="0.2">
      <c r="A37" s="11" t="s">
        <v>108</v>
      </c>
      <c r="D37" s="28" t="s">
        <v>110</v>
      </c>
      <c r="G37" s="24">
        <v>23</v>
      </c>
      <c r="I37" s="23">
        <v>84418664234</v>
      </c>
      <c r="K37" s="23">
        <v>0</v>
      </c>
      <c r="M37" s="23">
        <v>84418664234</v>
      </c>
      <c r="O37" s="23">
        <v>84418664234</v>
      </c>
      <c r="Q37" s="23">
        <v>0</v>
      </c>
      <c r="S37" s="23">
        <v>84418664234</v>
      </c>
    </row>
    <row r="38" spans="1:19" ht="21.75" customHeight="1" x14ac:dyDescent="0.2">
      <c r="A38" s="11" t="s">
        <v>51</v>
      </c>
      <c r="D38" s="28" t="s">
        <v>53</v>
      </c>
      <c r="G38" s="24">
        <v>23</v>
      </c>
      <c r="I38" s="23">
        <v>38237552600</v>
      </c>
      <c r="K38" s="23">
        <v>0</v>
      </c>
      <c r="M38" s="23">
        <v>38237552600</v>
      </c>
      <c r="O38" s="23">
        <v>225548286937</v>
      </c>
      <c r="Q38" s="23">
        <v>0</v>
      </c>
      <c r="S38" s="23">
        <v>225548286937</v>
      </c>
    </row>
    <row r="39" spans="1:19" ht="21.75" customHeight="1" x14ac:dyDescent="0.2">
      <c r="A39" s="11" t="s">
        <v>99</v>
      </c>
      <c r="D39" s="28" t="s">
        <v>101</v>
      </c>
      <c r="G39" s="24">
        <v>23</v>
      </c>
      <c r="I39" s="23">
        <f>29228116500+5416438350</f>
        <v>34644554850</v>
      </c>
      <c r="K39" s="23">
        <v>0</v>
      </c>
      <c r="M39" s="23">
        <f>I39-K39</f>
        <v>34644554850</v>
      </c>
      <c r="O39" s="23">
        <v>201711920395</v>
      </c>
      <c r="Q39" s="23">
        <v>0</v>
      </c>
      <c r="S39" s="23">
        <v>201711920395</v>
      </c>
    </row>
    <row r="40" spans="1:19" ht="21.75" customHeight="1" x14ac:dyDescent="0.2">
      <c r="A40" s="11" t="s">
        <v>69</v>
      </c>
      <c r="D40" s="28" t="s">
        <v>71</v>
      </c>
      <c r="G40" s="24">
        <v>20.5</v>
      </c>
      <c r="I40" s="23">
        <v>18006630177</v>
      </c>
      <c r="K40" s="23">
        <v>0</v>
      </c>
      <c r="M40" s="23">
        <v>18006630177</v>
      </c>
      <c r="O40" s="23">
        <v>59942149477</v>
      </c>
      <c r="Q40" s="23">
        <v>0</v>
      </c>
      <c r="S40" s="23">
        <v>59942149477</v>
      </c>
    </row>
    <row r="41" spans="1:19" ht="21.75" customHeight="1" x14ac:dyDescent="0.2">
      <c r="A41" s="11" t="s">
        <v>66</v>
      </c>
      <c r="D41" s="28" t="s">
        <v>68</v>
      </c>
      <c r="G41" s="24">
        <v>20.5</v>
      </c>
      <c r="I41" s="23">
        <v>9184443746</v>
      </c>
      <c r="K41" s="23">
        <v>0</v>
      </c>
      <c r="M41" s="23">
        <v>9184443746</v>
      </c>
      <c r="O41" s="23">
        <v>53227971326</v>
      </c>
      <c r="Q41" s="23">
        <v>0</v>
      </c>
      <c r="S41" s="23">
        <v>53227971326</v>
      </c>
    </row>
    <row r="42" spans="1:19" ht="21.75" customHeight="1" x14ac:dyDescent="0.2">
      <c r="A42" s="11" t="s">
        <v>63</v>
      </c>
      <c r="D42" s="28" t="s">
        <v>65</v>
      </c>
      <c r="G42" s="24">
        <v>18</v>
      </c>
      <c r="I42" s="23">
        <v>146852539</v>
      </c>
      <c r="K42" s="23">
        <v>0</v>
      </c>
      <c r="M42" s="23">
        <v>146852539</v>
      </c>
      <c r="O42" s="23">
        <v>882021157</v>
      </c>
      <c r="Q42" s="23">
        <v>0</v>
      </c>
      <c r="S42" s="23">
        <v>882021157</v>
      </c>
    </row>
    <row r="43" spans="1:19" ht="21.75" customHeight="1" x14ac:dyDescent="0.2">
      <c r="A43" s="7" t="s">
        <v>163</v>
      </c>
      <c r="D43" s="28" t="s">
        <v>197</v>
      </c>
      <c r="G43" s="24">
        <v>18</v>
      </c>
      <c r="I43" s="20">
        <v>0</v>
      </c>
      <c r="K43" s="20">
        <v>0</v>
      </c>
      <c r="M43" s="20">
        <v>0</v>
      </c>
      <c r="O43" s="20">
        <v>76545676242</v>
      </c>
      <c r="Q43" s="20">
        <v>0</v>
      </c>
      <c r="S43" s="20">
        <v>76545676242</v>
      </c>
    </row>
    <row r="44" spans="1:19" ht="21.75" customHeight="1" thickBot="1" x14ac:dyDescent="0.25">
      <c r="A44" s="9" t="s">
        <v>25</v>
      </c>
      <c r="D44" s="23"/>
      <c r="G44" s="23"/>
      <c r="I44" s="21">
        <f>SUM(I8:I43)</f>
        <v>4136559892140</v>
      </c>
      <c r="K44" s="21">
        <f>SUM(K8:K43)</f>
        <v>0</v>
      </c>
      <c r="M44" s="21">
        <f>SUM(M8:M43)</f>
        <v>4136559892140</v>
      </c>
      <c r="O44" s="21">
        <f>SUM(O8:O43)</f>
        <v>24415732170683</v>
      </c>
      <c r="Q44" s="21">
        <v>0</v>
      </c>
      <c r="S44" s="21">
        <f>SUM(S8:S43)</f>
        <v>24415732170683</v>
      </c>
    </row>
    <row r="45" spans="1:19" ht="19.5" thickTop="1" x14ac:dyDescent="0.2"/>
    <row r="46" spans="1:19" x14ac:dyDescent="0.2">
      <c r="S46" s="26"/>
    </row>
    <row r="49" spans="19:19" x14ac:dyDescent="0.2">
      <c r="S49" s="26"/>
    </row>
  </sheetData>
  <mergeCells count="8">
    <mergeCell ref="A1:S1"/>
    <mergeCell ref="A2:S2"/>
    <mergeCell ref="A3:S3"/>
    <mergeCell ref="A5:S5"/>
    <mergeCell ref="A6:A7"/>
    <mergeCell ref="I6:M6"/>
    <mergeCell ref="O6:S6"/>
    <mergeCell ref="D7:E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6"/>
  <sheetViews>
    <sheetView rightToLeft="1" topLeftCell="A2" workbookViewId="0">
      <selection activeCell="I23" sqref="I23:I26"/>
    </sheetView>
  </sheetViews>
  <sheetFormatPr defaultRowHeight="12.75" x14ac:dyDescent="0.2"/>
  <cols>
    <col min="1" max="1" width="39" customWidth="1"/>
    <col min="2" max="2" width="1.28515625" customWidth="1"/>
    <col min="3" max="3" width="17.5703125" style="16" bestFit="1" customWidth="1"/>
    <col min="4" max="4" width="1.28515625" style="16" customWidth="1"/>
    <col min="5" max="5" width="15.28515625" style="16" bestFit="1" customWidth="1"/>
    <col min="6" max="6" width="1.28515625" style="16" customWidth="1"/>
    <col min="7" max="7" width="17.7109375" style="16" bestFit="1" customWidth="1"/>
    <col min="8" max="8" width="1.28515625" style="16" customWidth="1"/>
    <col min="9" max="9" width="18.7109375" style="16" bestFit="1" customWidth="1"/>
    <col min="10" max="10" width="1.28515625" style="16" customWidth="1"/>
    <col min="11" max="11" width="14.85546875" style="16" bestFit="1" customWidth="1"/>
    <col min="12" max="12" width="1.28515625" style="16" customWidth="1"/>
    <col min="13" max="13" width="18.42578125" style="16" bestFit="1" customWidth="1"/>
    <col min="14" max="14" width="0.28515625" customWidth="1"/>
  </cols>
  <sheetData>
    <row r="1" spans="1:13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1.75" customHeight="1" x14ac:dyDescent="0.2">
      <c r="A2" s="42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4.45" customHeight="1" x14ac:dyDescent="0.2"/>
    <row r="5" spans="1:13" ht="14.45" customHeight="1" x14ac:dyDescent="0.2">
      <c r="A5" s="43" t="s">
        <v>198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4.45" customHeight="1" x14ac:dyDescent="0.2">
      <c r="A6" s="45" t="s">
        <v>138</v>
      </c>
      <c r="C6" s="45" t="s">
        <v>152</v>
      </c>
      <c r="D6" s="45"/>
      <c r="E6" s="45"/>
      <c r="F6" s="45"/>
      <c r="G6" s="45"/>
      <c r="I6" s="45" t="s">
        <v>153</v>
      </c>
      <c r="J6" s="45"/>
      <c r="K6" s="45"/>
      <c r="L6" s="45"/>
      <c r="M6" s="45"/>
    </row>
    <row r="7" spans="1:13" ht="29.1" customHeight="1" x14ac:dyDescent="0.2">
      <c r="A7" s="45"/>
      <c r="C7" s="14" t="s">
        <v>190</v>
      </c>
      <c r="D7" s="17"/>
      <c r="E7" s="14" t="s">
        <v>187</v>
      </c>
      <c r="F7" s="17"/>
      <c r="G7" s="14" t="s">
        <v>191</v>
      </c>
      <c r="I7" s="14" t="s">
        <v>190</v>
      </c>
      <c r="J7" s="17"/>
      <c r="K7" s="14" t="s">
        <v>187</v>
      </c>
      <c r="L7" s="17"/>
      <c r="M7" s="14" t="s">
        <v>191</v>
      </c>
    </row>
    <row r="8" spans="1:13" ht="21.75" customHeight="1" x14ac:dyDescent="0.2">
      <c r="A8" s="5" t="s">
        <v>216</v>
      </c>
      <c r="C8" s="18">
        <v>4212773</v>
      </c>
      <c r="E8" s="18">
        <v>0</v>
      </c>
      <c r="G8" s="18">
        <v>4212773</v>
      </c>
      <c r="I8" s="18">
        <v>2626640728525</v>
      </c>
      <c r="K8" s="18">
        <v>12854958261</v>
      </c>
      <c r="M8" s="18">
        <v>2613785770264</v>
      </c>
    </row>
    <row r="9" spans="1:13" ht="21.75" customHeight="1" x14ac:dyDescent="0.2">
      <c r="A9" s="11" t="s">
        <v>217</v>
      </c>
      <c r="C9" s="23">
        <v>0</v>
      </c>
      <c r="E9" s="23">
        <v>0</v>
      </c>
      <c r="G9" s="23">
        <v>0</v>
      </c>
      <c r="I9" s="23">
        <v>144688</v>
      </c>
      <c r="K9" s="23">
        <v>0</v>
      </c>
      <c r="M9" s="23">
        <v>144688</v>
      </c>
    </row>
    <row r="10" spans="1:13" ht="21.75" customHeight="1" x14ac:dyDescent="0.2">
      <c r="A10" s="11" t="s">
        <v>219</v>
      </c>
      <c r="C10" s="23">
        <v>392500287944</v>
      </c>
      <c r="D10" s="23"/>
      <c r="E10" s="23">
        <v>-79638360</v>
      </c>
      <c r="F10" s="23"/>
      <c r="G10" s="23">
        <v>392579926304</v>
      </c>
      <c r="H10" s="23"/>
      <c r="I10" s="23">
        <v>1063443488001</v>
      </c>
      <c r="J10" s="23"/>
      <c r="K10" s="23">
        <v>1259315121</v>
      </c>
      <c r="L10" s="23"/>
      <c r="M10" s="23">
        <v>1062184172880</v>
      </c>
    </row>
    <row r="11" spans="1:13" ht="21.75" customHeight="1" x14ac:dyDescent="0.2">
      <c r="A11" s="11" t="s">
        <v>218</v>
      </c>
      <c r="C11" s="23">
        <v>52658784351</v>
      </c>
      <c r="E11" s="23">
        <v>0</v>
      </c>
      <c r="G11" s="23">
        <v>52658784351</v>
      </c>
      <c r="I11" s="23">
        <v>103240136470</v>
      </c>
      <c r="K11" s="23">
        <v>42917950</v>
      </c>
      <c r="M11" s="23">
        <v>103197218520</v>
      </c>
    </row>
    <row r="12" spans="1:13" ht="21.75" customHeight="1" x14ac:dyDescent="0.2">
      <c r="A12" s="11" t="s">
        <v>210</v>
      </c>
      <c r="C12" s="23">
        <v>204010958858</v>
      </c>
      <c r="E12" s="23">
        <v>2257653523</v>
      </c>
      <c r="G12" s="23">
        <v>201753305335</v>
      </c>
      <c r="I12" s="23">
        <v>204010958858</v>
      </c>
      <c r="K12" s="23">
        <v>2257653523</v>
      </c>
      <c r="M12" s="23">
        <v>201753305335</v>
      </c>
    </row>
    <row r="13" spans="1:13" ht="21.75" customHeight="1" x14ac:dyDescent="0.2">
      <c r="A13" s="11" t="s">
        <v>212</v>
      </c>
      <c r="C13" s="23">
        <v>423188971222</v>
      </c>
      <c r="E13" s="23">
        <v>1450295831</v>
      </c>
      <c r="G13" s="23">
        <v>421738675391</v>
      </c>
      <c r="I13" s="23">
        <v>666824445190</v>
      </c>
      <c r="K13" s="23">
        <v>2982510976</v>
      </c>
      <c r="M13" s="23">
        <v>663841934214</v>
      </c>
    </row>
    <row r="14" spans="1:13" ht="21.75" customHeight="1" x14ac:dyDescent="0.2">
      <c r="A14" s="11" t="s">
        <v>220</v>
      </c>
      <c r="C14" s="23">
        <v>1322261076460</v>
      </c>
      <c r="E14" s="23">
        <v>2056711222</v>
      </c>
      <c r="G14" s="23">
        <v>1320204365238</v>
      </c>
      <c r="I14" s="23">
        <v>3806142930618</v>
      </c>
      <c r="K14" s="23">
        <v>8533676083</v>
      </c>
      <c r="M14" s="23">
        <v>3797609254535</v>
      </c>
    </row>
    <row r="15" spans="1:13" ht="21.75" customHeight="1" x14ac:dyDescent="0.2">
      <c r="A15" s="11" t="s">
        <v>213</v>
      </c>
      <c r="C15" s="23">
        <v>144909784679</v>
      </c>
      <c r="E15" s="23">
        <v>252620131</v>
      </c>
      <c r="G15" s="23">
        <v>144657164548</v>
      </c>
      <c r="I15" s="23">
        <v>280526223029</v>
      </c>
      <c r="K15" s="23">
        <v>375121499</v>
      </c>
      <c r="M15" s="23">
        <v>280151101530</v>
      </c>
    </row>
    <row r="16" spans="1:13" ht="21.75" customHeight="1" x14ac:dyDescent="0.2">
      <c r="A16" s="11" t="s">
        <v>214</v>
      </c>
      <c r="C16" s="23">
        <v>730500869640</v>
      </c>
      <c r="E16" s="23">
        <v>-4489283572</v>
      </c>
      <c r="G16" s="23">
        <v>734990153212</v>
      </c>
      <c r="I16" s="23">
        <v>2049177181656</v>
      </c>
      <c r="K16" s="23">
        <v>3225498152</v>
      </c>
      <c r="M16" s="23">
        <v>2045951683504</v>
      </c>
    </row>
    <row r="17" spans="1:13" ht="21.75" customHeight="1" x14ac:dyDescent="0.2">
      <c r="A17" s="11" t="s">
        <v>211</v>
      </c>
      <c r="C17" s="23">
        <v>346095343466</v>
      </c>
      <c r="E17" s="23">
        <v>2034605728</v>
      </c>
      <c r="G17" s="23">
        <v>344060737738</v>
      </c>
      <c r="I17" s="23">
        <v>2741490332205</v>
      </c>
      <c r="K17" s="23">
        <v>2126185063</v>
      </c>
      <c r="M17" s="23">
        <v>2739364147142</v>
      </c>
    </row>
    <row r="18" spans="1:13" ht="21.75" customHeight="1" x14ac:dyDescent="0.2">
      <c r="A18" s="11" t="s">
        <v>221</v>
      </c>
      <c r="C18" s="23">
        <v>977505056885</v>
      </c>
      <c r="E18" s="23">
        <v>69728372</v>
      </c>
      <c r="G18" s="23">
        <v>977435328513</v>
      </c>
      <c r="I18" s="23">
        <v>1112926211393</v>
      </c>
      <c r="K18" s="23">
        <v>114306141</v>
      </c>
      <c r="M18" s="23">
        <v>1112811905252</v>
      </c>
    </row>
    <row r="19" spans="1:13" ht="21.75" customHeight="1" thickBot="1" x14ac:dyDescent="0.25">
      <c r="A19" s="9" t="s">
        <v>25</v>
      </c>
      <c r="C19" s="21">
        <f>SUM(C8:C18)</f>
        <v>4593635346278</v>
      </c>
      <c r="E19" s="21">
        <f>SUM(E8:E18)</f>
        <v>3552692875</v>
      </c>
      <c r="G19" s="21">
        <f>SUM(G8:G18)</f>
        <v>4590082653403</v>
      </c>
      <c r="I19" s="21">
        <f>SUM(I8:I18)</f>
        <v>14654422780633</v>
      </c>
      <c r="K19" s="21">
        <f>SUM(K8:K18)</f>
        <v>33772142769</v>
      </c>
      <c r="M19" s="21">
        <f>SUM(M8:M18)</f>
        <v>14620650637864</v>
      </c>
    </row>
    <row r="23" spans="1:13" x14ac:dyDescent="0.2">
      <c r="C23" s="26"/>
      <c r="E23" s="26"/>
      <c r="I23" s="26"/>
    </row>
    <row r="24" spans="1:13" x14ac:dyDescent="0.2">
      <c r="I24" s="26"/>
    </row>
    <row r="25" spans="1:13" x14ac:dyDescent="0.2">
      <c r="I25" s="26"/>
    </row>
    <row r="26" spans="1:13" x14ac:dyDescent="0.2">
      <c r="E26" s="2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32"/>
  <sheetViews>
    <sheetView rightToLeft="1" topLeftCell="A9" workbookViewId="0">
      <selection activeCell="Q25" sqref="Q25:Q34"/>
    </sheetView>
  </sheetViews>
  <sheetFormatPr defaultRowHeight="12.75" x14ac:dyDescent="0.2"/>
  <cols>
    <col min="1" max="1" width="40.28515625" customWidth="1"/>
    <col min="2" max="2" width="1.28515625" customWidth="1"/>
    <col min="3" max="3" width="8.28515625" style="16" bestFit="1" customWidth="1"/>
    <col min="4" max="4" width="1.28515625" style="16" customWidth="1"/>
    <col min="5" max="5" width="17.7109375" style="16" bestFit="1" customWidth="1"/>
    <col min="6" max="6" width="1.28515625" style="16" customWidth="1"/>
    <col min="7" max="7" width="17.5703125" style="16" bestFit="1" customWidth="1"/>
    <col min="8" max="8" width="1.28515625" style="16" customWidth="1"/>
    <col min="9" max="9" width="21.85546875" style="16" bestFit="1" customWidth="1"/>
    <col min="10" max="10" width="1.28515625" style="16" customWidth="1"/>
    <col min="11" max="11" width="11" style="16" bestFit="1" customWidth="1"/>
    <col min="12" max="12" width="1.28515625" style="16" customWidth="1"/>
    <col min="13" max="13" width="19" style="16" bestFit="1" customWidth="1"/>
    <col min="14" max="14" width="1.28515625" style="16" customWidth="1"/>
    <col min="15" max="15" width="20" style="16" customWidth="1"/>
    <col min="16" max="16" width="1.28515625" style="16" customWidth="1"/>
    <col min="17" max="17" width="18.7109375" style="16" customWidth="1"/>
    <col min="18" max="18" width="1.28515625" style="15" customWidth="1"/>
    <col min="19" max="19" width="0.28515625" style="15" customWidth="1"/>
    <col min="20" max="20" width="9.140625" style="15"/>
    <col min="21" max="21" width="18.28515625" customWidth="1"/>
  </cols>
  <sheetData>
    <row r="1" spans="1:21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1" ht="21.75" customHeight="1" x14ac:dyDescent="0.2">
      <c r="A2" s="42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21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21" ht="14.45" customHeight="1" x14ac:dyDescent="0.2"/>
    <row r="5" spans="1:21" ht="14.45" customHeight="1" x14ac:dyDescent="0.2">
      <c r="A5" s="43" t="s">
        <v>199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21" ht="14.45" customHeight="1" x14ac:dyDescent="0.2">
      <c r="A6" s="45" t="s">
        <v>138</v>
      </c>
      <c r="C6" s="45" t="s">
        <v>152</v>
      </c>
      <c r="D6" s="45"/>
      <c r="E6" s="45"/>
      <c r="F6" s="45"/>
      <c r="G6" s="45"/>
      <c r="H6" s="45"/>
      <c r="I6" s="45"/>
      <c r="K6" s="45" t="s">
        <v>153</v>
      </c>
      <c r="L6" s="45"/>
      <c r="M6" s="45"/>
      <c r="N6" s="45"/>
      <c r="O6" s="45"/>
      <c r="P6" s="45"/>
      <c r="Q6" s="45"/>
      <c r="R6" s="45"/>
    </row>
    <row r="7" spans="1:21" ht="40.5" customHeight="1" x14ac:dyDescent="0.2">
      <c r="A7" s="45"/>
      <c r="C7" s="14" t="s">
        <v>8</v>
      </c>
      <c r="D7" s="17"/>
      <c r="E7" s="14" t="s">
        <v>200</v>
      </c>
      <c r="F7" s="17"/>
      <c r="G7" s="14" t="s">
        <v>201</v>
      </c>
      <c r="H7" s="17"/>
      <c r="I7" s="14" t="s">
        <v>202</v>
      </c>
      <c r="K7" s="14" t="s">
        <v>8</v>
      </c>
      <c r="L7" s="17"/>
      <c r="M7" s="14" t="s">
        <v>200</v>
      </c>
      <c r="N7" s="17"/>
      <c r="O7" s="14" t="s">
        <v>201</v>
      </c>
      <c r="P7" s="17"/>
      <c r="Q7" s="60" t="s">
        <v>202</v>
      </c>
      <c r="R7" s="60"/>
    </row>
    <row r="8" spans="1:21" ht="21.75" customHeight="1" x14ac:dyDescent="0.2">
      <c r="A8" s="5" t="s">
        <v>24</v>
      </c>
      <c r="C8" s="18">
        <v>0</v>
      </c>
      <c r="E8" s="18">
        <v>0</v>
      </c>
      <c r="G8" s="18">
        <v>0</v>
      </c>
      <c r="I8" s="18">
        <v>0</v>
      </c>
      <c r="K8" s="18">
        <v>2698035</v>
      </c>
      <c r="M8" s="18">
        <v>410469137608</v>
      </c>
      <c r="O8" s="18">
        <v>365333841957</v>
      </c>
      <c r="Q8" s="51">
        <v>45135295651</v>
      </c>
      <c r="R8" s="51"/>
    </row>
    <row r="9" spans="1:21" ht="21.75" customHeight="1" x14ac:dyDescent="0.2">
      <c r="A9" s="11" t="s">
        <v>39</v>
      </c>
      <c r="C9" s="23">
        <v>945500</v>
      </c>
      <c r="E9" s="23">
        <v>5279101863500</v>
      </c>
      <c r="G9" s="23">
        <f>4588594664741+443760480228</f>
        <v>5032355144969</v>
      </c>
      <c r="I9" s="23">
        <f>E9-G9</f>
        <v>246746718531</v>
      </c>
      <c r="K9" s="23">
        <v>2319800</v>
      </c>
      <c r="M9" s="23">
        <v>11946168974282</v>
      </c>
      <c r="O9" s="23">
        <v>11258193446070</v>
      </c>
      <c r="Q9" s="48">
        <v>687975528212</v>
      </c>
      <c r="R9" s="48"/>
    </row>
    <row r="10" spans="1:21" ht="21.75" customHeight="1" x14ac:dyDescent="0.2">
      <c r="A10" s="11" t="s">
        <v>163</v>
      </c>
      <c r="C10" s="23">
        <v>0</v>
      </c>
      <c r="E10" s="23">
        <v>0</v>
      </c>
      <c r="G10" s="23">
        <v>0</v>
      </c>
      <c r="I10" s="23">
        <v>0</v>
      </c>
      <c r="K10" s="23">
        <v>832807</v>
      </c>
      <c r="M10" s="23">
        <v>832807000000</v>
      </c>
      <c r="O10" s="23">
        <v>811163256603</v>
      </c>
      <c r="Q10" s="48">
        <v>21643743397</v>
      </c>
      <c r="R10" s="48"/>
    </row>
    <row r="11" spans="1:21" ht="21.75" customHeight="1" x14ac:dyDescent="0.2">
      <c r="A11" s="11" t="s">
        <v>164</v>
      </c>
      <c r="C11" s="23">
        <v>0</v>
      </c>
      <c r="E11" s="23">
        <v>0</v>
      </c>
      <c r="G11" s="23">
        <v>0</v>
      </c>
      <c r="I11" s="23">
        <v>0</v>
      </c>
      <c r="K11" s="23">
        <v>811000</v>
      </c>
      <c r="M11" s="23">
        <v>1499300566000</v>
      </c>
      <c r="O11" s="23">
        <v>1500041232266</v>
      </c>
      <c r="Q11" s="48">
        <v>-740666266</v>
      </c>
      <c r="R11" s="48"/>
    </row>
    <row r="12" spans="1:21" ht="21.75" customHeight="1" x14ac:dyDescent="0.2">
      <c r="A12" s="11" t="s">
        <v>165</v>
      </c>
      <c r="C12" s="23">
        <v>0</v>
      </c>
      <c r="E12" s="23">
        <v>0</v>
      </c>
      <c r="G12" s="23">
        <v>0</v>
      </c>
      <c r="I12" s="23">
        <v>0</v>
      </c>
      <c r="K12" s="23">
        <v>1599640</v>
      </c>
      <c r="M12" s="23">
        <v>1599640000000</v>
      </c>
      <c r="O12" s="23">
        <v>1579329150169</v>
      </c>
      <c r="Q12" s="48">
        <v>20310849831</v>
      </c>
      <c r="R12" s="48"/>
    </row>
    <row r="13" spans="1:21" ht="21.75" customHeight="1" x14ac:dyDescent="0.2">
      <c r="A13" s="11" t="s">
        <v>166</v>
      </c>
      <c r="C13" s="23">
        <v>0</v>
      </c>
      <c r="E13" s="23">
        <v>0</v>
      </c>
      <c r="G13" s="23">
        <v>0</v>
      </c>
      <c r="I13" s="23">
        <v>0</v>
      </c>
      <c r="K13" s="23">
        <v>3504343</v>
      </c>
      <c r="M13" s="23">
        <v>3229286329641</v>
      </c>
      <c r="O13" s="23">
        <v>3225499779301</v>
      </c>
      <c r="Q13" s="48">
        <v>3786550340</v>
      </c>
      <c r="R13" s="48"/>
    </row>
    <row r="14" spans="1:21" ht="21.75" customHeight="1" x14ac:dyDescent="0.2">
      <c r="A14" s="11" t="s">
        <v>54</v>
      </c>
      <c r="C14" s="23">
        <v>0</v>
      </c>
      <c r="E14" s="23">
        <v>0</v>
      </c>
      <c r="G14" s="23">
        <v>0</v>
      </c>
      <c r="I14" s="23">
        <v>0</v>
      </c>
      <c r="K14" s="23">
        <v>200</v>
      </c>
      <c r="M14" s="23">
        <v>176609524</v>
      </c>
      <c r="O14" s="23">
        <v>164097326</v>
      </c>
      <c r="Q14" s="48">
        <v>12512198</v>
      </c>
      <c r="R14" s="48"/>
    </row>
    <row r="15" spans="1:21" ht="21.75" customHeight="1" x14ac:dyDescent="0.2">
      <c r="A15" s="11" t="s">
        <v>72</v>
      </c>
      <c r="C15" s="23">
        <v>0</v>
      </c>
      <c r="E15" s="23">
        <v>0</v>
      </c>
      <c r="G15" s="23">
        <v>0</v>
      </c>
      <c r="I15" s="23">
        <v>0</v>
      </c>
      <c r="K15" s="23">
        <v>10000</v>
      </c>
      <c r="M15" s="23">
        <v>8572536148</v>
      </c>
      <c r="O15" s="23">
        <v>7965377108</v>
      </c>
      <c r="Q15" s="48">
        <v>607159040</v>
      </c>
      <c r="R15" s="48"/>
      <c r="U15" s="23"/>
    </row>
    <row r="16" spans="1:21" ht="21.75" customHeight="1" x14ac:dyDescent="0.2">
      <c r="A16" s="11" t="s">
        <v>113</v>
      </c>
      <c r="C16" s="23">
        <v>0</v>
      </c>
      <c r="E16" s="23">
        <v>0</v>
      </c>
      <c r="G16" s="23">
        <v>0</v>
      </c>
      <c r="I16" s="23">
        <v>0</v>
      </c>
      <c r="K16" s="23">
        <v>14700000</v>
      </c>
      <c r="M16" s="23">
        <v>13234833000000</v>
      </c>
      <c r="O16" s="23">
        <v>13230900000000</v>
      </c>
      <c r="Q16" s="48">
        <v>3933000000</v>
      </c>
      <c r="R16" s="48"/>
      <c r="U16" s="23"/>
    </row>
    <row r="17" spans="1:21" ht="21.75" customHeight="1" x14ac:dyDescent="0.2">
      <c r="A17" s="11" t="s">
        <v>75</v>
      </c>
      <c r="C17" s="23">
        <v>0</v>
      </c>
      <c r="E17" s="23">
        <v>0</v>
      </c>
      <c r="G17" s="23">
        <v>0</v>
      </c>
      <c r="I17" s="23">
        <v>0</v>
      </c>
      <c r="K17" s="23">
        <v>3368000</v>
      </c>
      <c r="M17" s="23">
        <v>2741905446686</v>
      </c>
      <c r="O17" s="23">
        <v>2703033425949</v>
      </c>
      <c r="Q17" s="48">
        <f>38872020737-39577</f>
        <v>38871981160</v>
      </c>
      <c r="R17" s="48"/>
      <c r="U17" s="23"/>
    </row>
    <row r="18" spans="1:21" ht="21.75" customHeight="1" x14ac:dyDescent="0.2">
      <c r="A18" s="11" t="s">
        <v>167</v>
      </c>
      <c r="C18" s="23">
        <v>0</v>
      </c>
      <c r="E18" s="23">
        <v>0</v>
      </c>
      <c r="G18" s="23">
        <v>0</v>
      </c>
      <c r="I18" s="23">
        <v>0</v>
      </c>
      <c r="K18" s="23">
        <v>12935178</v>
      </c>
      <c r="M18" s="23">
        <v>10592952877454</v>
      </c>
      <c r="O18" s="23">
        <v>11824616722153</v>
      </c>
      <c r="Q18" s="48">
        <v>-1231663844699</v>
      </c>
      <c r="R18" s="48"/>
    </row>
    <row r="19" spans="1:21" ht="21.75" customHeight="1" x14ac:dyDescent="0.2">
      <c r="A19" s="11" t="s">
        <v>96</v>
      </c>
      <c r="C19" s="23">
        <v>0</v>
      </c>
      <c r="E19" s="23">
        <v>0</v>
      </c>
      <c r="G19" s="23">
        <v>0</v>
      </c>
      <c r="I19" s="23">
        <v>0</v>
      </c>
      <c r="K19" s="23">
        <v>15000</v>
      </c>
      <c r="M19" s="23">
        <v>14729486486</v>
      </c>
      <c r="O19" s="23">
        <v>14991843750</v>
      </c>
      <c r="Q19" s="48">
        <v>-262357264</v>
      </c>
      <c r="R19" s="48"/>
      <c r="U19" s="29"/>
    </row>
    <row r="20" spans="1:21" ht="21.75" customHeight="1" x14ac:dyDescent="0.2">
      <c r="A20" s="11" t="s">
        <v>84</v>
      </c>
      <c r="C20" s="23">
        <v>0</v>
      </c>
      <c r="E20" s="23">
        <v>0</v>
      </c>
      <c r="G20" s="23">
        <v>0</v>
      </c>
      <c r="I20" s="23">
        <v>0</v>
      </c>
      <c r="K20" s="23">
        <v>25000</v>
      </c>
      <c r="M20" s="23">
        <v>20748611811</v>
      </c>
      <c r="O20" s="23">
        <v>22306121255</v>
      </c>
      <c r="Q20" s="48">
        <v>-1557509444</v>
      </c>
      <c r="R20" s="48"/>
    </row>
    <row r="21" spans="1:21" ht="21.75" customHeight="1" x14ac:dyDescent="0.2">
      <c r="A21" s="11" t="s">
        <v>87</v>
      </c>
      <c r="C21" s="23">
        <v>0</v>
      </c>
      <c r="E21" s="23">
        <v>0</v>
      </c>
      <c r="G21" s="23">
        <v>0</v>
      </c>
      <c r="I21" s="23">
        <v>0</v>
      </c>
      <c r="K21" s="23">
        <v>4240000</v>
      </c>
      <c r="M21" s="23">
        <v>3415448374000</v>
      </c>
      <c r="O21" s="23">
        <v>3778136800000</v>
      </c>
      <c r="Q21" s="48">
        <v>-362688426000</v>
      </c>
      <c r="R21" s="48"/>
    </row>
    <row r="22" spans="1:21" ht="21.75" customHeight="1" x14ac:dyDescent="0.2">
      <c r="A22" s="7" t="s">
        <v>168</v>
      </c>
      <c r="C22" s="23">
        <v>0</v>
      </c>
      <c r="E22" s="20">
        <v>0</v>
      </c>
      <c r="G22" s="20">
        <v>0</v>
      </c>
      <c r="I22" s="20">
        <v>0</v>
      </c>
      <c r="K22" s="23">
        <v>6773103</v>
      </c>
      <c r="M22" s="20">
        <v>6108369678431</v>
      </c>
      <c r="O22" s="20">
        <v>6068700288000</v>
      </c>
      <c r="Q22" s="59">
        <v>39669390431</v>
      </c>
      <c r="R22" s="59"/>
    </row>
    <row r="23" spans="1:21" ht="21.75" customHeight="1" x14ac:dyDescent="0.2">
      <c r="A23" s="9" t="s">
        <v>25</v>
      </c>
      <c r="C23" s="23"/>
      <c r="E23" s="21">
        <f>SUM(E8:E22)</f>
        <v>5279101863500</v>
      </c>
      <c r="G23" s="21">
        <f>SUM(G8:G22)</f>
        <v>5032355144969</v>
      </c>
      <c r="I23" s="21">
        <f>SUM(I8:I22)</f>
        <v>246746718531</v>
      </c>
      <c r="K23" s="23"/>
      <c r="M23" s="21">
        <v>55655408628071</v>
      </c>
      <c r="O23" s="21">
        <v>56390375381907</v>
      </c>
      <c r="Q23" s="58">
        <f>SUM(Q8:R22)</f>
        <v>-734966793413</v>
      </c>
      <c r="R23" s="58"/>
    </row>
    <row r="26" spans="1:21" x14ac:dyDescent="0.2">
      <c r="I26" s="26"/>
    </row>
    <row r="27" spans="1:21" ht="18.75" x14ac:dyDescent="0.2">
      <c r="E27" s="26"/>
      <c r="I27" s="23"/>
      <c r="O27" s="23"/>
      <c r="Q27" s="26"/>
    </row>
    <row r="28" spans="1:21" ht="18.75" x14ac:dyDescent="0.2">
      <c r="I28" s="26"/>
      <c r="O28" s="23"/>
      <c r="Q28" s="26"/>
    </row>
    <row r="29" spans="1:21" ht="18.75" x14ac:dyDescent="0.2">
      <c r="O29" s="23"/>
      <c r="Q29" s="26"/>
    </row>
    <row r="30" spans="1:21" ht="18.75" x14ac:dyDescent="0.2">
      <c r="O30" s="23"/>
    </row>
    <row r="31" spans="1:21" ht="18.75" x14ac:dyDescent="0.2">
      <c r="O31" s="23"/>
    </row>
    <row r="32" spans="1:21" ht="18.75" x14ac:dyDescent="0.2">
      <c r="O32" s="23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43"/>
  <sheetViews>
    <sheetView rightToLeft="1" topLeftCell="A21" workbookViewId="0">
      <selection activeCell="Q39" sqref="Q39"/>
    </sheetView>
  </sheetViews>
  <sheetFormatPr defaultRowHeight="18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9.85546875" bestFit="1" customWidth="1"/>
    <col min="6" max="6" width="1.28515625" customWidth="1"/>
    <col min="7" max="7" width="19.570312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9.85546875" bestFit="1" customWidth="1"/>
    <col min="14" max="14" width="1.28515625" customWidth="1"/>
    <col min="15" max="15" width="20" bestFit="1" customWidth="1"/>
    <col min="16" max="16" width="1.28515625" customWidth="1"/>
    <col min="17" max="17" width="20.7109375" customWidth="1"/>
    <col min="18" max="18" width="1.28515625" customWidth="1"/>
    <col min="19" max="19" width="0.28515625" customWidth="1"/>
    <col min="21" max="21" width="17.5703125" style="23" customWidth="1"/>
    <col min="23" max="23" width="16.85546875" bestFit="1" customWidth="1"/>
  </cols>
  <sheetData>
    <row r="1" spans="1:1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ht="21.75" customHeight="1" x14ac:dyDescent="0.2">
      <c r="A2" s="42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14.45" customHeight="1" x14ac:dyDescent="0.2"/>
    <row r="5" spans="1:18" ht="14.45" customHeight="1" x14ac:dyDescent="0.2">
      <c r="A5" s="43" t="s">
        <v>203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14.45" customHeight="1" x14ac:dyDescent="0.2">
      <c r="A6" s="45" t="s">
        <v>138</v>
      </c>
      <c r="C6" s="45" t="s">
        <v>152</v>
      </c>
      <c r="D6" s="45"/>
      <c r="E6" s="45"/>
      <c r="F6" s="45"/>
      <c r="G6" s="45"/>
      <c r="H6" s="45"/>
      <c r="I6" s="45"/>
      <c r="K6" s="45" t="s">
        <v>153</v>
      </c>
      <c r="L6" s="45"/>
      <c r="M6" s="45"/>
      <c r="N6" s="45"/>
      <c r="O6" s="45"/>
      <c r="P6" s="45"/>
      <c r="Q6" s="45"/>
      <c r="R6" s="45"/>
    </row>
    <row r="7" spans="1:18" ht="39" customHeight="1" x14ac:dyDescent="0.2">
      <c r="A7" s="45"/>
      <c r="C7" s="14" t="s">
        <v>8</v>
      </c>
      <c r="D7" s="3"/>
      <c r="E7" s="14" t="s">
        <v>10</v>
      </c>
      <c r="F7" s="3"/>
      <c r="G7" s="14" t="s">
        <v>201</v>
      </c>
      <c r="H7" s="3"/>
      <c r="I7" s="14" t="s">
        <v>204</v>
      </c>
      <c r="K7" s="14" t="s">
        <v>8</v>
      </c>
      <c r="L7" s="3"/>
      <c r="M7" s="14" t="s">
        <v>10</v>
      </c>
      <c r="N7" s="3"/>
      <c r="O7" s="14" t="s">
        <v>201</v>
      </c>
      <c r="P7" s="3"/>
      <c r="Q7" s="60" t="s">
        <v>204</v>
      </c>
      <c r="R7" s="60"/>
    </row>
    <row r="8" spans="1:18" ht="21.75" customHeight="1" x14ac:dyDescent="0.2">
      <c r="A8" s="5" t="s">
        <v>23</v>
      </c>
      <c r="C8" s="18">
        <v>16500000</v>
      </c>
      <c r="D8" s="16"/>
      <c r="E8" s="18">
        <v>575677888500</v>
      </c>
      <c r="F8" s="16"/>
      <c r="G8" s="18">
        <v>434268879000</v>
      </c>
      <c r="H8" s="16"/>
      <c r="I8" s="18">
        <v>141409009500</v>
      </c>
      <c r="J8" s="16"/>
      <c r="K8" s="18">
        <v>16500000</v>
      </c>
      <c r="L8" s="16"/>
      <c r="M8" s="18">
        <v>575677888500</v>
      </c>
      <c r="N8" s="16"/>
      <c r="O8" s="18">
        <v>456367945590</v>
      </c>
      <c r="P8" s="16"/>
      <c r="Q8" s="56">
        <v>119309942910</v>
      </c>
      <c r="R8" s="56"/>
    </row>
    <row r="9" spans="1:18" ht="21.75" customHeight="1" x14ac:dyDescent="0.2">
      <c r="A9" s="11" t="s">
        <v>24</v>
      </c>
      <c r="C9" s="23">
        <v>15696105</v>
      </c>
      <c r="D9" s="16"/>
      <c r="E9" s="23">
        <v>2134914906935</v>
      </c>
      <c r="F9" s="16"/>
      <c r="G9" s="23">
        <v>2585949955456</v>
      </c>
      <c r="H9" s="16"/>
      <c r="I9" s="23">
        <v>-451035048521</v>
      </c>
      <c r="J9" s="16"/>
      <c r="K9" s="23">
        <v>15696105</v>
      </c>
      <c r="L9" s="16"/>
      <c r="M9" s="23">
        <v>2134914906935</v>
      </c>
      <c r="N9" s="16"/>
      <c r="O9" s="23">
        <v>2452037102181</v>
      </c>
      <c r="P9" s="16"/>
      <c r="Q9" s="54">
        <v>-317122195245</v>
      </c>
      <c r="R9" s="54"/>
    </row>
    <row r="10" spans="1:18" ht="21.75" customHeight="1" x14ac:dyDescent="0.2">
      <c r="A10" s="11" t="s">
        <v>63</v>
      </c>
      <c r="C10" s="23">
        <v>10000</v>
      </c>
      <c r="D10" s="16"/>
      <c r="E10" s="23">
        <v>7856625635</v>
      </c>
      <c r="F10" s="16"/>
      <c r="G10" s="23">
        <v>7627850100</v>
      </c>
      <c r="H10" s="16"/>
      <c r="I10" s="23">
        <v>228775535</v>
      </c>
      <c r="J10" s="16"/>
      <c r="K10" s="23">
        <v>10000</v>
      </c>
      <c r="L10" s="16"/>
      <c r="M10" s="23">
        <v>7856625635</v>
      </c>
      <c r="N10" s="16"/>
      <c r="O10" s="23">
        <v>7627850100</v>
      </c>
      <c r="P10" s="16"/>
      <c r="Q10" s="54">
        <v>228775535</v>
      </c>
      <c r="R10" s="54"/>
    </row>
    <row r="11" spans="1:18" ht="21.75" customHeight="1" x14ac:dyDescent="0.2">
      <c r="A11" s="11" t="s">
        <v>66</v>
      </c>
      <c r="C11" s="23">
        <v>520854</v>
      </c>
      <c r="D11" s="16"/>
      <c r="E11" s="23">
        <v>510159369924</v>
      </c>
      <c r="F11" s="16"/>
      <c r="G11" s="23">
        <v>510159369924</v>
      </c>
      <c r="H11" s="16"/>
      <c r="I11" s="23">
        <v>0</v>
      </c>
      <c r="J11" s="16"/>
      <c r="K11" s="23">
        <v>520854</v>
      </c>
      <c r="L11" s="16"/>
      <c r="M11" s="23">
        <v>510159369924</v>
      </c>
      <c r="N11" s="16"/>
      <c r="O11" s="23">
        <v>494542246355</v>
      </c>
      <c r="P11" s="16"/>
      <c r="Q11" s="54">
        <v>15617123569</v>
      </c>
      <c r="R11" s="54"/>
    </row>
    <row r="12" spans="1:18" ht="21.75" customHeight="1" x14ac:dyDescent="0.2">
      <c r="A12" s="11" t="s">
        <v>69</v>
      </c>
      <c r="C12" s="23">
        <v>1489476</v>
      </c>
      <c r="D12" s="16"/>
      <c r="E12" s="23">
        <v>1439376362939</v>
      </c>
      <c r="F12" s="16"/>
      <c r="G12" s="23">
        <v>1429960965627</v>
      </c>
      <c r="H12" s="16"/>
      <c r="I12" s="23">
        <v>9415397312</v>
      </c>
      <c r="J12" s="16"/>
      <c r="K12" s="23">
        <v>1489476</v>
      </c>
      <c r="L12" s="16"/>
      <c r="M12" s="23">
        <v>1439376362939</v>
      </c>
      <c r="N12" s="16"/>
      <c r="O12" s="23">
        <v>1424413983440</v>
      </c>
      <c r="P12" s="16"/>
      <c r="Q12" s="54">
        <v>14962379499</v>
      </c>
      <c r="R12" s="54"/>
    </row>
    <row r="13" spans="1:18" ht="21.75" customHeight="1" x14ac:dyDescent="0.2">
      <c r="A13" s="11" t="s">
        <v>99</v>
      </c>
      <c r="C13" s="23">
        <v>1500000</v>
      </c>
      <c r="D13" s="16"/>
      <c r="E13" s="23">
        <v>1499184375000</v>
      </c>
      <c r="F13" s="16"/>
      <c r="G13" s="23">
        <v>1499184375000</v>
      </c>
      <c r="H13" s="16"/>
      <c r="I13" s="23">
        <v>0</v>
      </c>
      <c r="J13" s="16"/>
      <c r="K13" s="23">
        <v>1500000</v>
      </c>
      <c r="L13" s="16"/>
      <c r="M13" s="23">
        <v>1499184375000</v>
      </c>
      <c r="N13" s="16"/>
      <c r="O13" s="23">
        <v>1499184375000</v>
      </c>
      <c r="P13" s="16"/>
      <c r="Q13" s="54">
        <v>0</v>
      </c>
      <c r="R13" s="54"/>
    </row>
    <row r="14" spans="1:18" ht="21.75" customHeight="1" x14ac:dyDescent="0.2">
      <c r="A14" s="11" t="s">
        <v>51</v>
      </c>
      <c r="C14" s="23">
        <v>2000000</v>
      </c>
      <c r="D14" s="16"/>
      <c r="E14" s="23">
        <v>1562150118750</v>
      </c>
      <c r="F14" s="16"/>
      <c r="G14" s="23">
        <v>1562150118750</v>
      </c>
      <c r="H14" s="16"/>
      <c r="I14" s="23">
        <v>0</v>
      </c>
      <c r="J14" s="16"/>
      <c r="K14" s="23">
        <v>2000000</v>
      </c>
      <c r="L14" s="16"/>
      <c r="M14" s="23">
        <v>1562150118750</v>
      </c>
      <c r="N14" s="16"/>
      <c r="O14" s="23">
        <v>1776674647927</v>
      </c>
      <c r="P14" s="16"/>
      <c r="Q14" s="54">
        <v>-214524529176</v>
      </c>
      <c r="R14" s="54"/>
    </row>
    <row r="15" spans="1:18" ht="21.75" customHeight="1" x14ac:dyDescent="0.2">
      <c r="A15" s="11" t="s">
        <v>42</v>
      </c>
      <c r="C15" s="23">
        <v>4308000</v>
      </c>
      <c r="D15" s="16"/>
      <c r="E15" s="23">
        <v>8847206093895</v>
      </c>
      <c r="F15" s="16"/>
      <c r="G15" s="23">
        <v>8693014020254</v>
      </c>
      <c r="H15" s="16"/>
      <c r="I15" s="23">
        <v>154192073641</v>
      </c>
      <c r="J15" s="16"/>
      <c r="K15" s="23">
        <v>4308000</v>
      </c>
      <c r="L15" s="16"/>
      <c r="M15" s="23">
        <v>8847206093895</v>
      </c>
      <c r="N15" s="16"/>
      <c r="O15" s="23">
        <v>7895991547958</v>
      </c>
      <c r="P15" s="16"/>
      <c r="Q15" s="54">
        <v>951214545937</v>
      </c>
      <c r="R15" s="54"/>
    </row>
    <row r="16" spans="1:18" ht="21.75" customHeight="1" x14ac:dyDescent="0.2">
      <c r="A16" s="11" t="s">
        <v>102</v>
      </c>
      <c r="C16" s="23">
        <v>7999800</v>
      </c>
      <c r="D16" s="16"/>
      <c r="E16" s="23">
        <v>7755586605487</v>
      </c>
      <c r="F16" s="16"/>
      <c r="G16" s="23">
        <v>7755586605487</v>
      </c>
      <c r="H16" s="16"/>
      <c r="I16" s="23">
        <v>0</v>
      </c>
      <c r="J16" s="16"/>
      <c r="K16" s="23">
        <v>7999800</v>
      </c>
      <c r="L16" s="16"/>
      <c r="M16" s="23">
        <v>7755586605487</v>
      </c>
      <c r="N16" s="16"/>
      <c r="O16" s="23">
        <v>7326970396204</v>
      </c>
      <c r="P16" s="16"/>
      <c r="Q16" s="54">
        <v>428616209283</v>
      </c>
      <c r="R16" s="54"/>
    </row>
    <row r="17" spans="1:23" ht="21.75" customHeight="1" x14ac:dyDescent="0.2">
      <c r="A17" s="11" t="s">
        <v>108</v>
      </c>
      <c r="C17" s="23">
        <v>7944185</v>
      </c>
      <c r="D17" s="16"/>
      <c r="E17" s="23">
        <v>7162711329006</v>
      </c>
      <c r="F17" s="16"/>
      <c r="G17" s="23">
        <v>7167090225055</v>
      </c>
      <c r="H17" s="16"/>
      <c r="I17" s="23">
        <v>-4378896049</v>
      </c>
      <c r="J17" s="16"/>
      <c r="K17" s="23">
        <v>7944185</v>
      </c>
      <c r="L17" s="16"/>
      <c r="M17" s="23">
        <v>7162711329006</v>
      </c>
      <c r="N17" s="16"/>
      <c r="O17" s="23">
        <v>7167090225055</v>
      </c>
      <c r="P17" s="16"/>
      <c r="Q17" s="54">
        <v>-4378896048</v>
      </c>
      <c r="R17" s="54"/>
    </row>
    <row r="18" spans="1:23" ht="21.75" customHeight="1" x14ac:dyDescent="0.2">
      <c r="A18" s="11" t="s">
        <v>57</v>
      </c>
      <c r="C18" s="23">
        <v>2489549</v>
      </c>
      <c r="D18" s="16"/>
      <c r="E18" s="23">
        <v>2283566125623</v>
      </c>
      <c r="F18" s="16"/>
      <c r="G18" s="23">
        <v>2283566125623</v>
      </c>
      <c r="H18" s="16"/>
      <c r="I18" s="23">
        <v>0</v>
      </c>
      <c r="J18" s="16"/>
      <c r="K18" s="23">
        <v>2489549</v>
      </c>
      <c r="L18" s="16"/>
      <c r="M18" s="23">
        <v>2283566125623</v>
      </c>
      <c r="N18" s="16"/>
      <c r="O18" s="23">
        <v>2285975075512</v>
      </c>
      <c r="P18" s="16"/>
      <c r="Q18" s="54">
        <v>-2408949888</v>
      </c>
      <c r="R18" s="54"/>
    </row>
    <row r="19" spans="1:23" ht="21.75" customHeight="1" x14ac:dyDescent="0.2">
      <c r="A19" s="11" t="s">
        <v>90</v>
      </c>
      <c r="C19" s="23">
        <v>1000000</v>
      </c>
      <c r="D19" s="16"/>
      <c r="E19" s="23">
        <v>999456250000</v>
      </c>
      <c r="F19" s="16"/>
      <c r="G19" s="23">
        <v>999456250000</v>
      </c>
      <c r="H19" s="16"/>
      <c r="I19" s="23">
        <v>0</v>
      </c>
      <c r="J19" s="16"/>
      <c r="K19" s="23">
        <v>1000000</v>
      </c>
      <c r="L19" s="16"/>
      <c r="M19" s="23">
        <v>999456250000</v>
      </c>
      <c r="N19" s="16"/>
      <c r="O19" s="23">
        <v>995456426087</v>
      </c>
      <c r="P19" s="16"/>
      <c r="Q19" s="54">
        <v>3999823913</v>
      </c>
      <c r="R19" s="54"/>
    </row>
    <row r="20" spans="1:23" ht="21.75" customHeight="1" x14ac:dyDescent="0.2">
      <c r="A20" s="11" t="s">
        <v>60</v>
      </c>
      <c r="C20" s="23">
        <v>1000000</v>
      </c>
      <c r="D20" s="16"/>
      <c r="E20" s="23">
        <v>999456250000</v>
      </c>
      <c r="F20" s="16"/>
      <c r="G20" s="23">
        <v>999456250000</v>
      </c>
      <c r="H20" s="16"/>
      <c r="I20" s="23">
        <v>0</v>
      </c>
      <c r="J20" s="16"/>
      <c r="K20" s="23">
        <v>1000000</v>
      </c>
      <c r="L20" s="16"/>
      <c r="M20" s="23">
        <v>999456250000</v>
      </c>
      <c r="N20" s="16"/>
      <c r="O20" s="23">
        <v>899510625000</v>
      </c>
      <c r="P20" s="16"/>
      <c r="Q20" s="54">
        <v>99945625000</v>
      </c>
      <c r="R20" s="54"/>
    </row>
    <row r="21" spans="1:23" ht="21.75" customHeight="1" x14ac:dyDescent="0.2">
      <c r="A21" s="11" t="s">
        <v>45</v>
      </c>
      <c r="C21" s="23">
        <v>1770100</v>
      </c>
      <c r="D21" s="16"/>
      <c r="E21" s="23">
        <v>8784366367650</v>
      </c>
      <c r="F21" s="16"/>
      <c r="G21" s="23">
        <v>8644346839460</v>
      </c>
      <c r="H21" s="16"/>
      <c r="I21" s="23">
        <v>140019528190</v>
      </c>
      <c r="J21" s="16"/>
      <c r="K21" s="23">
        <v>1770100</v>
      </c>
      <c r="L21" s="16"/>
      <c r="M21" s="23">
        <v>8784366367650</v>
      </c>
      <c r="N21" s="16"/>
      <c r="O21" s="23">
        <v>8310646353807</v>
      </c>
      <c r="P21" s="16"/>
      <c r="Q21" s="54">
        <v>473720013843</v>
      </c>
      <c r="R21" s="54"/>
    </row>
    <row r="22" spans="1:23" ht="21.75" customHeight="1" x14ac:dyDescent="0.2">
      <c r="A22" s="11" t="s">
        <v>54</v>
      </c>
      <c r="C22" s="23">
        <v>7999600</v>
      </c>
      <c r="D22" s="16"/>
      <c r="E22" s="23">
        <v>7297049001756</v>
      </c>
      <c r="F22" s="16"/>
      <c r="G22" s="23">
        <v>7297049001756</v>
      </c>
      <c r="H22" s="16"/>
      <c r="I22" s="23">
        <v>0</v>
      </c>
      <c r="J22" s="16"/>
      <c r="K22" s="23">
        <v>7999600</v>
      </c>
      <c r="L22" s="16"/>
      <c r="M22" s="23">
        <v>7297049001756</v>
      </c>
      <c r="N22" s="16"/>
      <c r="O22" s="23">
        <v>6563564746800</v>
      </c>
      <c r="P22" s="16"/>
      <c r="Q22" s="54">
        <v>733484254956</v>
      </c>
      <c r="R22" s="54"/>
      <c r="W22" s="23"/>
    </row>
    <row r="23" spans="1:23" ht="21.75" customHeight="1" x14ac:dyDescent="0.2">
      <c r="A23" s="11" t="s">
        <v>48</v>
      </c>
      <c r="C23" s="23">
        <v>11200000</v>
      </c>
      <c r="D23" s="16"/>
      <c r="E23" s="23">
        <v>10354366750000</v>
      </c>
      <c r="F23" s="16"/>
      <c r="G23" s="23">
        <v>10354366750000</v>
      </c>
      <c r="H23" s="16"/>
      <c r="I23" s="23">
        <v>0</v>
      </c>
      <c r="J23" s="16"/>
      <c r="K23" s="23">
        <v>11200000</v>
      </c>
      <c r="L23" s="16"/>
      <c r="M23" s="23">
        <v>10354366750000</v>
      </c>
      <c r="N23" s="16"/>
      <c r="O23" s="23">
        <v>9860750517273</v>
      </c>
      <c r="P23" s="16"/>
      <c r="Q23" s="54">
        <v>493616232727</v>
      </c>
      <c r="R23" s="54"/>
    </row>
    <row r="24" spans="1:23" ht="21.75" customHeight="1" x14ac:dyDescent="0.2">
      <c r="A24" s="11" t="s">
        <v>93</v>
      </c>
      <c r="C24" s="23">
        <v>1000000</v>
      </c>
      <c r="D24" s="16"/>
      <c r="E24" s="23">
        <v>999456250000</v>
      </c>
      <c r="F24" s="16"/>
      <c r="G24" s="23">
        <v>999456250000</v>
      </c>
      <c r="H24" s="16"/>
      <c r="I24" s="23">
        <v>0</v>
      </c>
      <c r="J24" s="16"/>
      <c r="K24" s="23">
        <v>1000000</v>
      </c>
      <c r="L24" s="16"/>
      <c r="M24" s="23">
        <v>999456250000</v>
      </c>
      <c r="N24" s="16"/>
      <c r="O24" s="23">
        <v>999456250000</v>
      </c>
      <c r="P24" s="16"/>
      <c r="Q24" s="54">
        <v>0</v>
      </c>
      <c r="R24" s="54"/>
      <c r="W24" s="23"/>
    </row>
    <row r="25" spans="1:23" ht="21.75" customHeight="1" x14ac:dyDescent="0.2">
      <c r="A25" s="11" t="s">
        <v>72</v>
      </c>
      <c r="C25" s="23">
        <v>1165670</v>
      </c>
      <c r="D25" s="16"/>
      <c r="E25" s="23">
        <v>1023647377717</v>
      </c>
      <c r="F25" s="16"/>
      <c r="G25" s="23">
        <v>1023647377717</v>
      </c>
      <c r="H25" s="16"/>
      <c r="I25" s="23">
        <v>0</v>
      </c>
      <c r="J25" s="16"/>
      <c r="K25" s="23">
        <v>1165670</v>
      </c>
      <c r="L25" s="16"/>
      <c r="M25" s="23">
        <v>1023647377717</v>
      </c>
      <c r="N25" s="16"/>
      <c r="O25" s="23">
        <v>928500113434</v>
      </c>
      <c r="P25" s="16"/>
      <c r="Q25" s="54">
        <v>95147264283</v>
      </c>
      <c r="R25" s="54"/>
      <c r="W25" s="23"/>
    </row>
    <row r="26" spans="1:23" ht="21.75" customHeight="1" x14ac:dyDescent="0.2">
      <c r="A26" s="11" t="s">
        <v>75</v>
      </c>
      <c r="C26" s="23">
        <v>5505772</v>
      </c>
      <c r="D26" s="16"/>
      <c r="E26" s="23">
        <v>4418180646065</v>
      </c>
      <c r="F26" s="16"/>
      <c r="G26" s="23">
        <v>4375809253644</v>
      </c>
      <c r="H26" s="16"/>
      <c r="I26" s="23">
        <v>42371392421</v>
      </c>
      <c r="J26" s="16"/>
      <c r="K26" s="23">
        <v>5505772</v>
      </c>
      <c r="L26" s="16"/>
      <c r="M26" s="23">
        <v>4418180646065</v>
      </c>
      <c r="N26" s="16"/>
      <c r="O26" s="23">
        <v>4464658616637</v>
      </c>
      <c r="P26" s="16"/>
      <c r="Q26" s="54">
        <v>-46477970571</v>
      </c>
      <c r="R26" s="54"/>
      <c r="W26" s="23"/>
    </row>
    <row r="27" spans="1:23" ht="21.75" customHeight="1" x14ac:dyDescent="0.2">
      <c r="A27" s="11" t="s">
        <v>78</v>
      </c>
      <c r="C27" s="23">
        <v>5000</v>
      </c>
      <c r="D27" s="16"/>
      <c r="E27" s="23">
        <v>4161735825</v>
      </c>
      <c r="F27" s="16"/>
      <c r="G27" s="23">
        <v>4130252953</v>
      </c>
      <c r="H27" s="16"/>
      <c r="I27" s="23">
        <v>31482872</v>
      </c>
      <c r="J27" s="16"/>
      <c r="K27" s="23">
        <v>5000</v>
      </c>
      <c r="L27" s="16"/>
      <c r="M27" s="23">
        <v>4161735825</v>
      </c>
      <c r="N27" s="16"/>
      <c r="O27" s="23">
        <v>4158760095</v>
      </c>
      <c r="P27" s="16"/>
      <c r="Q27" s="54">
        <v>2975730</v>
      </c>
      <c r="R27" s="54"/>
    </row>
    <row r="28" spans="1:23" ht="21.75" customHeight="1" x14ac:dyDescent="0.2">
      <c r="A28" s="11" t="s">
        <v>96</v>
      </c>
      <c r="C28" s="23">
        <v>37985000</v>
      </c>
      <c r="D28" s="16"/>
      <c r="E28" s="23">
        <v>36753966388037</v>
      </c>
      <c r="F28" s="16"/>
      <c r="G28" s="23">
        <v>36606019333015</v>
      </c>
      <c r="H28" s="16"/>
      <c r="I28" s="23">
        <v>147947055022</v>
      </c>
      <c r="J28" s="16"/>
      <c r="K28" s="23">
        <v>37985000</v>
      </c>
      <c r="L28" s="16"/>
      <c r="M28" s="23">
        <v>36753966388037</v>
      </c>
      <c r="N28" s="16"/>
      <c r="O28" s="23">
        <v>37964345656250</v>
      </c>
      <c r="P28" s="16"/>
      <c r="Q28" s="54">
        <v>-1210379268212</v>
      </c>
      <c r="R28" s="54"/>
    </row>
    <row r="29" spans="1:23" ht="21.75" customHeight="1" x14ac:dyDescent="0.2">
      <c r="A29" s="11" t="s">
        <v>84</v>
      </c>
      <c r="C29" s="23">
        <v>29074178</v>
      </c>
      <c r="D29" s="16"/>
      <c r="E29" s="23">
        <v>24525263364861</v>
      </c>
      <c r="F29" s="16"/>
      <c r="G29" s="23">
        <v>24350913151367</v>
      </c>
      <c r="H29" s="16"/>
      <c r="I29" s="23">
        <v>174350213494</v>
      </c>
      <c r="J29" s="16"/>
      <c r="K29" s="23">
        <v>29074178</v>
      </c>
      <c r="L29" s="16"/>
      <c r="M29" s="23">
        <v>24525263364861</v>
      </c>
      <c r="N29" s="16"/>
      <c r="O29" s="23">
        <v>24927917956311</v>
      </c>
      <c r="P29" s="16"/>
      <c r="Q29" s="54">
        <v>-402654591449</v>
      </c>
      <c r="R29" s="54"/>
    </row>
    <row r="30" spans="1:23" ht="21.75" customHeight="1" x14ac:dyDescent="0.2">
      <c r="A30" s="11" t="s">
        <v>81</v>
      </c>
      <c r="C30" s="23">
        <v>19844821</v>
      </c>
      <c r="D30" s="16"/>
      <c r="E30" s="23">
        <v>16521747305358</v>
      </c>
      <c r="F30" s="16"/>
      <c r="G30" s="23">
        <v>16563398769153</v>
      </c>
      <c r="H30" s="16"/>
      <c r="I30" s="23">
        <v>-41651463795</v>
      </c>
      <c r="J30" s="16"/>
      <c r="K30" s="23">
        <v>19844821</v>
      </c>
      <c r="L30" s="16"/>
      <c r="M30" s="23">
        <v>16521747305358</v>
      </c>
      <c r="N30" s="16"/>
      <c r="O30" s="23">
        <v>16573630369669</v>
      </c>
      <c r="P30" s="16"/>
      <c r="Q30" s="54">
        <v>-51883064310</v>
      </c>
      <c r="R30" s="54"/>
    </row>
    <row r="31" spans="1:23" ht="21.75" customHeight="1" x14ac:dyDescent="0.2">
      <c r="A31" s="11" t="s">
        <v>87</v>
      </c>
      <c r="C31" s="23">
        <v>7041948</v>
      </c>
      <c r="D31" s="16"/>
      <c r="E31" s="23">
        <v>5515070001991</v>
      </c>
      <c r="F31" s="16"/>
      <c r="G31" s="23">
        <v>5471433664558</v>
      </c>
      <c r="H31" s="16"/>
      <c r="I31" s="23">
        <v>43636337433</v>
      </c>
      <c r="J31" s="16"/>
      <c r="K31" s="23">
        <v>7041948</v>
      </c>
      <c r="L31" s="16"/>
      <c r="M31" s="23">
        <v>5515070001991</v>
      </c>
      <c r="N31" s="16"/>
      <c r="O31" s="23">
        <v>6274343690372</v>
      </c>
      <c r="P31" s="16"/>
      <c r="Q31" s="54">
        <v>-759273688380</v>
      </c>
      <c r="R31" s="54"/>
    </row>
    <row r="32" spans="1:23" ht="21.75" customHeight="1" x14ac:dyDescent="0.2">
      <c r="A32" s="11" t="s">
        <v>35</v>
      </c>
      <c r="C32" s="23">
        <v>1226160</v>
      </c>
      <c r="D32" s="16"/>
      <c r="E32" s="23">
        <v>6375431941604</v>
      </c>
      <c r="F32" s="16"/>
      <c r="G32" s="23">
        <v>6251510479767</v>
      </c>
      <c r="H32" s="16"/>
      <c r="I32" s="23">
        <v>123921461837</v>
      </c>
      <c r="J32" s="16"/>
      <c r="K32" s="23">
        <v>1226160</v>
      </c>
      <c r="L32" s="16"/>
      <c r="M32" s="23">
        <v>6375431941604</v>
      </c>
      <c r="N32" s="16"/>
      <c r="O32" s="23">
        <v>5999993251200</v>
      </c>
      <c r="P32" s="16"/>
      <c r="Q32" s="54">
        <f>375438690404-12</f>
        <v>375438690392</v>
      </c>
      <c r="R32" s="54"/>
    </row>
    <row r="33" spans="1:18" ht="21.75" customHeight="1" x14ac:dyDescent="0.2">
      <c r="A33" s="11" t="s">
        <v>113</v>
      </c>
      <c r="C33" s="23">
        <v>5600000</v>
      </c>
      <c r="D33" s="16"/>
      <c r="E33" s="23">
        <v>5010562024650</v>
      </c>
      <c r="F33" s="16"/>
      <c r="G33" s="23">
        <v>5013648000000</v>
      </c>
      <c r="H33" s="16"/>
      <c r="I33" s="23">
        <v>-3085975350</v>
      </c>
      <c r="J33" s="16"/>
      <c r="K33" s="23">
        <v>5600000</v>
      </c>
      <c r="L33" s="16"/>
      <c r="M33" s="23">
        <v>5010562024650</v>
      </c>
      <c r="N33" s="16"/>
      <c r="O33" s="23">
        <v>5013648000000</v>
      </c>
      <c r="P33" s="16"/>
      <c r="Q33" s="54">
        <v>-3085975349</v>
      </c>
      <c r="R33" s="54"/>
    </row>
    <row r="34" spans="1:18" ht="21.75" customHeight="1" x14ac:dyDescent="0.2">
      <c r="A34" s="11" t="s">
        <v>111</v>
      </c>
      <c r="C34" s="23">
        <v>8850000</v>
      </c>
      <c r="D34" s="16"/>
      <c r="E34" s="23">
        <v>7160179534218</v>
      </c>
      <c r="F34" s="16"/>
      <c r="G34" s="23">
        <v>7421442000000</v>
      </c>
      <c r="H34" s="16"/>
      <c r="I34" s="23">
        <v>-261262465782</v>
      </c>
      <c r="J34" s="16"/>
      <c r="K34" s="23">
        <v>8850000</v>
      </c>
      <c r="L34" s="16"/>
      <c r="M34" s="23">
        <v>7160179534218</v>
      </c>
      <c r="N34" s="16"/>
      <c r="O34" s="23">
        <v>7421442000000</v>
      </c>
      <c r="P34" s="16"/>
      <c r="Q34" s="54">
        <v>-261262465781</v>
      </c>
      <c r="R34" s="54"/>
    </row>
    <row r="35" spans="1:18" ht="21.75" customHeight="1" x14ac:dyDescent="0.2">
      <c r="A35" s="7" t="s">
        <v>105</v>
      </c>
      <c r="C35" s="23">
        <v>7000000</v>
      </c>
      <c r="D35" s="16"/>
      <c r="E35" s="20">
        <v>6996193750000</v>
      </c>
      <c r="F35" s="16"/>
      <c r="G35" s="20">
        <v>7000000000000</v>
      </c>
      <c r="H35" s="16"/>
      <c r="I35" s="20">
        <v>-3806250000</v>
      </c>
      <c r="J35" s="16"/>
      <c r="K35" s="23">
        <v>7000000</v>
      </c>
      <c r="L35" s="16"/>
      <c r="M35" s="20">
        <v>6996193750000</v>
      </c>
      <c r="N35" s="16"/>
      <c r="O35" s="20">
        <v>7000000000000</v>
      </c>
      <c r="P35" s="16"/>
      <c r="Q35" s="55">
        <v>-3806249999</v>
      </c>
      <c r="R35" s="55"/>
    </row>
    <row r="36" spans="1:18" ht="21.75" customHeight="1" x14ac:dyDescent="0.2">
      <c r="A36" s="9" t="s">
        <v>25</v>
      </c>
      <c r="C36" s="23"/>
      <c r="D36" s="16"/>
      <c r="E36" s="21">
        <f>SUM(E8:E35)</f>
        <v>177516944741426</v>
      </c>
      <c r="F36" s="16"/>
      <c r="G36" s="21">
        <f>SUM(G8:G35)</f>
        <v>177304642113666</v>
      </c>
      <c r="H36" s="16"/>
      <c r="I36" s="21">
        <f>SUM(I8:I35)</f>
        <v>212302627760</v>
      </c>
      <c r="J36" s="16"/>
      <c r="K36" s="23"/>
      <c r="L36" s="16"/>
      <c r="M36" s="21">
        <v>177516944741426</v>
      </c>
      <c r="N36" s="16"/>
      <c r="O36" s="21">
        <v>176988898728257</v>
      </c>
      <c r="P36" s="16"/>
      <c r="Q36" s="61">
        <f>SUM(Q8:R35)</f>
        <v>528046013169</v>
      </c>
      <c r="R36" s="61"/>
    </row>
    <row r="38" spans="1:18" x14ac:dyDescent="0.2">
      <c r="G38" s="11"/>
      <c r="Q38" s="29"/>
    </row>
    <row r="40" spans="1:18" x14ac:dyDescent="0.2">
      <c r="G40" s="23"/>
      <c r="Q40" s="29"/>
    </row>
    <row r="41" spans="1:18" x14ac:dyDescent="0.2">
      <c r="G41" s="23"/>
    </row>
    <row r="42" spans="1:18" x14ac:dyDescent="0.2">
      <c r="G42" s="23"/>
    </row>
    <row r="43" spans="1:18" x14ac:dyDescent="0.2">
      <c r="G43" s="23"/>
    </row>
  </sheetData>
  <mergeCells count="3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34:R34"/>
    <mergeCell ref="Q35:R35"/>
    <mergeCell ref="Q36:R36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4"/>
  <sheetViews>
    <sheetView rightToLeft="1" topLeftCell="H1" workbookViewId="0">
      <selection activeCell="AL25" sqref="AL2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style="16" customWidth="1"/>
    <col min="5" max="5" width="1.28515625" style="16" customWidth="1"/>
    <col min="6" max="6" width="24.7109375" style="16" customWidth="1"/>
    <col min="7" max="7" width="1.28515625" style="16" customWidth="1"/>
    <col min="8" max="8" width="13" style="16" customWidth="1"/>
    <col min="9" max="9" width="1.28515625" style="16" customWidth="1"/>
    <col min="10" max="10" width="13" style="16" customWidth="1"/>
    <col min="11" max="11" width="1.28515625" style="16" customWidth="1"/>
    <col min="12" max="12" width="11.7109375" style="16" customWidth="1"/>
    <col min="13" max="13" width="1.28515625" style="16" customWidth="1"/>
    <col min="14" max="14" width="13" style="16" customWidth="1"/>
    <col min="15" max="15" width="1.28515625" style="16" customWidth="1"/>
    <col min="16" max="16" width="13" style="16" customWidth="1"/>
    <col min="17" max="17" width="1.28515625" style="16" customWidth="1"/>
    <col min="18" max="18" width="20" style="16" bestFit="1" customWidth="1"/>
    <col min="19" max="19" width="1.28515625" style="16" customWidth="1"/>
    <col min="20" max="20" width="19.85546875" style="16" bestFit="1" customWidth="1"/>
    <col min="21" max="21" width="1.28515625" style="16" customWidth="1"/>
    <col min="22" max="22" width="13" style="16" customWidth="1"/>
    <col min="23" max="23" width="1.28515625" style="16" customWidth="1"/>
    <col min="24" max="24" width="19" style="16" bestFit="1" customWidth="1"/>
    <col min="25" max="25" width="1.28515625" style="16" customWidth="1"/>
    <col min="26" max="26" width="13" style="16" customWidth="1"/>
    <col min="27" max="27" width="1.28515625" style="16" customWidth="1"/>
    <col min="28" max="28" width="17.7109375" style="16" bestFit="1" customWidth="1"/>
    <col min="29" max="29" width="1.28515625" style="16" customWidth="1"/>
    <col min="30" max="30" width="15.5703125" style="16" customWidth="1"/>
    <col min="31" max="31" width="1.28515625" style="16" customWidth="1"/>
    <col min="32" max="32" width="15.5703125" style="16" customWidth="1"/>
    <col min="33" max="33" width="1.28515625" customWidth="1"/>
    <col min="34" max="34" width="19.85546875" bestFit="1" customWidth="1"/>
    <col min="35" max="35" width="1.28515625" customWidth="1"/>
    <col min="36" max="36" width="20" style="16" bestFit="1" customWidth="1"/>
    <col min="37" max="37" width="1.28515625" customWidth="1"/>
    <col min="38" max="38" width="14.28515625" style="16" customWidth="1"/>
    <col min="39" max="39" width="0.28515625" customWidth="1"/>
  </cols>
  <sheetData>
    <row r="1" spans="1:3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</row>
    <row r="2" spans="1:38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</row>
    <row r="3" spans="1:3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ht="14.45" customHeight="1" x14ac:dyDescent="0.2"/>
    <row r="5" spans="1:38" ht="14.45" customHeight="1" x14ac:dyDescent="0.2">
      <c r="A5" s="1" t="s">
        <v>26</v>
      </c>
      <c r="B5" s="43" t="s">
        <v>27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</row>
    <row r="6" spans="1:38" ht="14.45" customHeight="1" x14ac:dyDescent="0.2">
      <c r="A6" s="45" t="s">
        <v>28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 t="s">
        <v>3</v>
      </c>
      <c r="Q6" s="45"/>
      <c r="R6" s="45"/>
      <c r="S6" s="45"/>
      <c r="T6" s="45"/>
      <c r="V6" s="45" t="s">
        <v>4</v>
      </c>
      <c r="W6" s="45"/>
      <c r="X6" s="45"/>
      <c r="Y6" s="45"/>
      <c r="Z6" s="45"/>
      <c r="AA6" s="45"/>
      <c r="AB6" s="45"/>
      <c r="AD6" s="45" t="s">
        <v>5</v>
      </c>
      <c r="AE6" s="45"/>
      <c r="AF6" s="45"/>
      <c r="AG6" s="45"/>
      <c r="AH6" s="45"/>
      <c r="AI6" s="45"/>
      <c r="AJ6" s="45"/>
      <c r="AK6" s="45"/>
      <c r="AL6" s="45"/>
    </row>
    <row r="7" spans="1:38" ht="14.45" customHeight="1" x14ac:dyDescent="0.2">
      <c r="A7" s="3"/>
      <c r="B7" s="3"/>
      <c r="C7" s="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V7" s="46" t="s">
        <v>6</v>
      </c>
      <c r="W7" s="46"/>
      <c r="X7" s="46"/>
      <c r="Y7" s="17"/>
      <c r="Z7" s="46" t="s">
        <v>7</v>
      </c>
      <c r="AA7" s="46"/>
      <c r="AB7" s="46"/>
      <c r="AD7" s="17"/>
      <c r="AE7" s="17"/>
      <c r="AF7" s="17"/>
      <c r="AG7" s="3"/>
      <c r="AH7" s="3"/>
      <c r="AI7" s="3"/>
      <c r="AJ7" s="17"/>
      <c r="AK7" s="3"/>
      <c r="AL7" s="17"/>
    </row>
    <row r="8" spans="1:38" ht="14.45" customHeight="1" x14ac:dyDescent="0.2">
      <c r="A8" s="45" t="s">
        <v>29</v>
      </c>
      <c r="B8" s="45"/>
      <c r="D8" s="2" t="s">
        <v>30</v>
      </c>
      <c r="F8" s="2" t="s">
        <v>31</v>
      </c>
      <c r="H8" s="2" t="s">
        <v>32</v>
      </c>
      <c r="J8" s="2" t="s">
        <v>33</v>
      </c>
      <c r="L8" s="2" t="s">
        <v>34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17"/>
      <c r="X8" s="4" t="s">
        <v>9</v>
      </c>
      <c r="Z8" s="4" t="s">
        <v>8</v>
      </c>
      <c r="AA8" s="17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38" ht="21.75" customHeight="1" x14ac:dyDescent="0.2">
      <c r="A9" s="50" t="s">
        <v>35</v>
      </c>
      <c r="B9" s="50"/>
      <c r="D9" s="27" t="s">
        <v>36</v>
      </c>
      <c r="F9" s="27" t="s">
        <v>36</v>
      </c>
      <c r="H9" s="27" t="s">
        <v>37</v>
      </c>
      <c r="J9" s="27" t="s">
        <v>38</v>
      </c>
      <c r="L9" s="19">
        <v>0</v>
      </c>
      <c r="N9" s="19">
        <v>0</v>
      </c>
      <c r="P9" s="18">
        <v>1226160</v>
      </c>
      <c r="R9" s="18">
        <v>5999993251200</v>
      </c>
      <c r="T9" s="18">
        <v>6251510479767</v>
      </c>
      <c r="V9" s="18">
        <v>0</v>
      </c>
      <c r="X9" s="18">
        <v>0</v>
      </c>
      <c r="Z9" s="18">
        <v>0</v>
      </c>
      <c r="AB9" s="18">
        <v>0</v>
      </c>
      <c r="AD9" s="18">
        <v>1226160</v>
      </c>
      <c r="AF9" s="18">
        <v>5203283</v>
      </c>
      <c r="AH9" s="6">
        <v>5999993251200</v>
      </c>
      <c r="AJ9" s="18">
        <v>6375431941604</v>
      </c>
      <c r="AL9" s="19">
        <f>AJ9/391282186538872*100</f>
        <v>1.6293693300987091</v>
      </c>
    </row>
    <row r="10" spans="1:38" ht="21.75" customHeight="1" x14ac:dyDescent="0.2">
      <c r="A10" s="52" t="s">
        <v>39</v>
      </c>
      <c r="B10" s="52"/>
      <c r="D10" s="28" t="s">
        <v>36</v>
      </c>
      <c r="F10" s="28" t="s">
        <v>36</v>
      </c>
      <c r="H10" s="28" t="s">
        <v>40</v>
      </c>
      <c r="J10" s="28" t="s">
        <v>41</v>
      </c>
      <c r="L10" s="24">
        <v>43.97</v>
      </c>
      <c r="N10" s="24">
        <v>43.97</v>
      </c>
      <c r="P10" s="23">
        <v>945500</v>
      </c>
      <c r="R10" s="23">
        <v>3666807844000</v>
      </c>
      <c r="T10" s="23">
        <v>5032355144969</v>
      </c>
      <c r="V10" s="23">
        <v>0</v>
      </c>
      <c r="X10" s="23">
        <v>0</v>
      </c>
      <c r="Z10" s="23">
        <v>945500</v>
      </c>
      <c r="AB10" s="23">
        <v>5279101863500</v>
      </c>
      <c r="AD10" s="23">
        <v>0</v>
      </c>
      <c r="AF10" s="23">
        <v>0</v>
      </c>
      <c r="AH10" s="12">
        <v>0</v>
      </c>
      <c r="AJ10" s="23">
        <v>0</v>
      </c>
      <c r="AL10" s="24">
        <f t="shared" ref="AL10:AL36" si="0">AJ10/391282186538872*100</f>
        <v>0</v>
      </c>
    </row>
    <row r="11" spans="1:38" ht="21.75" customHeight="1" x14ac:dyDescent="0.2">
      <c r="A11" s="52" t="s">
        <v>42</v>
      </c>
      <c r="B11" s="52"/>
      <c r="D11" s="28" t="s">
        <v>36</v>
      </c>
      <c r="F11" s="28" t="s">
        <v>36</v>
      </c>
      <c r="H11" s="28" t="s">
        <v>43</v>
      </c>
      <c r="J11" s="28" t="s">
        <v>44</v>
      </c>
      <c r="L11" s="24">
        <v>55.06</v>
      </c>
      <c r="N11" s="24">
        <v>55.06</v>
      </c>
      <c r="P11" s="23">
        <v>4308000</v>
      </c>
      <c r="R11" s="23">
        <v>5999967000000</v>
      </c>
      <c r="T11" s="23">
        <v>8693014020254</v>
      </c>
      <c r="V11" s="23">
        <v>0</v>
      </c>
      <c r="X11" s="23">
        <v>0</v>
      </c>
      <c r="Z11" s="23">
        <v>0</v>
      </c>
      <c r="AB11" s="23">
        <v>0</v>
      </c>
      <c r="AD11" s="23">
        <v>4308000</v>
      </c>
      <c r="AF11" s="23">
        <v>2055159</v>
      </c>
      <c r="AH11" s="12">
        <v>5999967000000</v>
      </c>
      <c r="AJ11" s="23">
        <v>8847206093895</v>
      </c>
      <c r="AL11" s="24">
        <f t="shared" si="0"/>
        <v>2.2610807233914474</v>
      </c>
    </row>
    <row r="12" spans="1:38" ht="21.75" customHeight="1" x14ac:dyDescent="0.2">
      <c r="A12" s="52" t="s">
        <v>45</v>
      </c>
      <c r="B12" s="52"/>
      <c r="D12" s="28" t="s">
        <v>36</v>
      </c>
      <c r="F12" s="28" t="s">
        <v>36</v>
      </c>
      <c r="H12" s="28" t="s">
        <v>46</v>
      </c>
      <c r="J12" s="28" t="s">
        <v>47</v>
      </c>
      <c r="L12" s="24">
        <v>24.16</v>
      </c>
      <c r="N12" s="24">
        <v>24.16</v>
      </c>
      <c r="P12" s="23">
        <v>1770100</v>
      </c>
      <c r="R12" s="23">
        <v>7724334015827</v>
      </c>
      <c r="T12" s="23">
        <v>8644346839460</v>
      </c>
      <c r="V12" s="23">
        <v>0</v>
      </c>
      <c r="X12" s="23">
        <v>0</v>
      </c>
      <c r="Z12" s="23">
        <v>0</v>
      </c>
      <c r="AB12" s="23">
        <v>0</v>
      </c>
      <c r="AD12" s="23">
        <v>1770100</v>
      </c>
      <c r="AF12" s="23">
        <v>4966239</v>
      </c>
      <c r="AH12" s="12">
        <v>7724334015827</v>
      </c>
      <c r="AJ12" s="23">
        <v>8784366367650</v>
      </c>
      <c r="AL12" s="24">
        <f t="shared" si="0"/>
        <v>2.2450207726942653</v>
      </c>
    </row>
    <row r="13" spans="1:38" ht="21.75" customHeight="1" x14ac:dyDescent="0.2">
      <c r="A13" s="52" t="s">
        <v>48</v>
      </c>
      <c r="B13" s="52"/>
      <c r="D13" s="28" t="s">
        <v>36</v>
      </c>
      <c r="F13" s="28" t="s">
        <v>36</v>
      </c>
      <c r="H13" s="28" t="s">
        <v>49</v>
      </c>
      <c r="J13" s="28" t="s">
        <v>50</v>
      </c>
      <c r="L13" s="24">
        <v>23</v>
      </c>
      <c r="N13" s="24">
        <v>23</v>
      </c>
      <c r="P13" s="23">
        <v>11200000</v>
      </c>
      <c r="R13" s="23">
        <v>11199627514843</v>
      </c>
      <c r="T13" s="23">
        <v>10354366750000</v>
      </c>
      <c r="V13" s="23">
        <v>0</v>
      </c>
      <c r="X13" s="23">
        <v>0</v>
      </c>
      <c r="Z13" s="23">
        <v>0</v>
      </c>
      <c r="AB13" s="23">
        <v>0</v>
      </c>
      <c r="AD13" s="23">
        <v>11200000</v>
      </c>
      <c r="AF13" s="23">
        <v>925000</v>
      </c>
      <c r="AH13" s="12">
        <v>11199627514843</v>
      </c>
      <c r="AJ13" s="23">
        <v>10354366750000</v>
      </c>
      <c r="AL13" s="24">
        <f t="shared" si="0"/>
        <v>2.6462658169007507</v>
      </c>
    </row>
    <row r="14" spans="1:38" ht="21.75" customHeight="1" x14ac:dyDescent="0.2">
      <c r="A14" s="52" t="s">
        <v>51</v>
      </c>
      <c r="B14" s="52"/>
      <c r="D14" s="28" t="s">
        <v>36</v>
      </c>
      <c r="F14" s="28" t="s">
        <v>36</v>
      </c>
      <c r="H14" s="28" t="s">
        <v>52</v>
      </c>
      <c r="J14" s="28" t="s">
        <v>53</v>
      </c>
      <c r="L14" s="24">
        <v>23</v>
      </c>
      <c r="N14" s="24">
        <v>23</v>
      </c>
      <c r="P14" s="23">
        <v>2000000</v>
      </c>
      <c r="R14" s="23">
        <v>1999883067488</v>
      </c>
      <c r="T14" s="23">
        <v>1562150118750</v>
      </c>
      <c r="V14" s="23">
        <v>0</v>
      </c>
      <c r="X14" s="23">
        <v>0</v>
      </c>
      <c r="Z14" s="23">
        <v>0</v>
      </c>
      <c r="AB14" s="23">
        <v>0</v>
      </c>
      <c r="AD14" s="23">
        <v>2000000</v>
      </c>
      <c r="AF14" s="23">
        <v>781500</v>
      </c>
      <c r="AH14" s="12">
        <v>1999883067488</v>
      </c>
      <c r="AJ14" s="23">
        <v>1562150118750</v>
      </c>
      <c r="AL14" s="24">
        <f t="shared" si="0"/>
        <v>0.39923875210577925</v>
      </c>
    </row>
    <row r="15" spans="1:38" ht="21.75" customHeight="1" x14ac:dyDescent="0.2">
      <c r="A15" s="52" t="s">
        <v>54</v>
      </c>
      <c r="B15" s="52"/>
      <c r="D15" s="28" t="s">
        <v>36</v>
      </c>
      <c r="F15" s="28" t="s">
        <v>36</v>
      </c>
      <c r="H15" s="28" t="s">
        <v>55</v>
      </c>
      <c r="J15" s="28" t="s">
        <v>56</v>
      </c>
      <c r="L15" s="24">
        <v>23</v>
      </c>
      <c r="N15" s="24">
        <v>23</v>
      </c>
      <c r="P15" s="23">
        <v>7999600</v>
      </c>
      <c r="R15" s="23">
        <v>7999595017528</v>
      </c>
      <c r="T15" s="23">
        <v>7297049001756</v>
      </c>
      <c r="V15" s="23">
        <v>0</v>
      </c>
      <c r="X15" s="23">
        <v>0</v>
      </c>
      <c r="Z15" s="23">
        <v>0</v>
      </c>
      <c r="AB15" s="23">
        <v>0</v>
      </c>
      <c r="AD15" s="23">
        <v>7999600</v>
      </c>
      <c r="AF15" s="23">
        <v>912673</v>
      </c>
      <c r="AH15" s="12">
        <v>7999595017528</v>
      </c>
      <c r="AJ15" s="23">
        <v>7297049001756</v>
      </c>
      <c r="AL15" s="24">
        <f t="shared" si="0"/>
        <v>1.8649070294517671</v>
      </c>
    </row>
    <row r="16" spans="1:38" ht="21.75" customHeight="1" x14ac:dyDescent="0.2">
      <c r="A16" s="52" t="s">
        <v>57</v>
      </c>
      <c r="B16" s="52"/>
      <c r="D16" s="28" t="s">
        <v>36</v>
      </c>
      <c r="F16" s="28" t="s">
        <v>36</v>
      </c>
      <c r="H16" s="28" t="s">
        <v>58</v>
      </c>
      <c r="J16" s="28" t="s">
        <v>59</v>
      </c>
      <c r="L16" s="24">
        <v>23</v>
      </c>
      <c r="N16" s="24">
        <v>23</v>
      </c>
      <c r="P16" s="23">
        <v>2489549</v>
      </c>
      <c r="R16" s="23">
        <v>2285975075512</v>
      </c>
      <c r="T16" s="23">
        <v>2283566125623</v>
      </c>
      <c r="V16" s="23">
        <v>0</v>
      </c>
      <c r="X16" s="23">
        <v>0</v>
      </c>
      <c r="Z16" s="23">
        <v>0</v>
      </c>
      <c r="AB16" s="23">
        <v>0</v>
      </c>
      <c r="AD16" s="23">
        <v>2489549</v>
      </c>
      <c r="AF16" s="23">
        <v>917760</v>
      </c>
      <c r="AH16" s="12">
        <v>2285975075512</v>
      </c>
      <c r="AJ16" s="23">
        <v>2283566125623</v>
      </c>
      <c r="AL16" s="24">
        <f t="shared" si="0"/>
        <v>0.58361106234416793</v>
      </c>
    </row>
    <row r="17" spans="1:38" ht="21.75" customHeight="1" x14ac:dyDescent="0.2">
      <c r="A17" s="52" t="s">
        <v>60</v>
      </c>
      <c r="B17" s="52"/>
      <c r="D17" s="28" t="s">
        <v>36</v>
      </c>
      <c r="F17" s="28" t="s">
        <v>36</v>
      </c>
      <c r="H17" s="28" t="s">
        <v>61</v>
      </c>
      <c r="J17" s="28" t="s">
        <v>62</v>
      </c>
      <c r="L17" s="24">
        <v>23</v>
      </c>
      <c r="N17" s="24">
        <v>23</v>
      </c>
      <c r="P17" s="23">
        <v>1000000</v>
      </c>
      <c r="R17" s="23">
        <v>1000000000000</v>
      </c>
      <c r="T17" s="23">
        <v>999456250000</v>
      </c>
      <c r="V17" s="23">
        <v>0</v>
      </c>
      <c r="X17" s="23">
        <v>0</v>
      </c>
      <c r="Z17" s="23">
        <v>0</v>
      </c>
      <c r="AB17" s="23">
        <v>0</v>
      </c>
      <c r="AD17" s="23">
        <v>1000000</v>
      </c>
      <c r="AF17" s="23">
        <v>1000000</v>
      </c>
      <c r="AH17" s="12">
        <v>1000000000000</v>
      </c>
      <c r="AJ17" s="23">
        <v>999456250000</v>
      </c>
      <c r="AL17" s="24">
        <f t="shared" si="0"/>
        <v>0.2554310634074084</v>
      </c>
    </row>
    <row r="18" spans="1:38" ht="21.75" customHeight="1" x14ac:dyDescent="0.2">
      <c r="A18" s="52" t="s">
        <v>63</v>
      </c>
      <c r="B18" s="52"/>
      <c r="D18" s="28" t="s">
        <v>36</v>
      </c>
      <c r="F18" s="28" t="s">
        <v>36</v>
      </c>
      <c r="H18" s="28" t="s">
        <v>64</v>
      </c>
      <c r="J18" s="28" t="s">
        <v>65</v>
      </c>
      <c r="L18" s="24">
        <v>18</v>
      </c>
      <c r="N18" s="24">
        <v>18</v>
      </c>
      <c r="P18" s="23">
        <v>10000</v>
      </c>
      <c r="R18" s="23">
        <v>7633383300</v>
      </c>
      <c r="T18" s="23">
        <v>7627850100</v>
      </c>
      <c r="V18" s="23">
        <v>0</v>
      </c>
      <c r="X18" s="23">
        <v>0</v>
      </c>
      <c r="Z18" s="23">
        <v>0</v>
      </c>
      <c r="AB18" s="23">
        <v>0</v>
      </c>
      <c r="AD18" s="23">
        <v>10000</v>
      </c>
      <c r="AF18" s="23">
        <v>786090</v>
      </c>
      <c r="AH18" s="12">
        <v>7633383300</v>
      </c>
      <c r="AJ18" s="23">
        <v>7856625635</v>
      </c>
      <c r="AL18" s="24">
        <f t="shared" si="0"/>
        <v>2.0079180461795654E-3</v>
      </c>
    </row>
    <row r="19" spans="1:38" ht="21.75" customHeight="1" x14ac:dyDescent="0.2">
      <c r="A19" s="52" t="s">
        <v>66</v>
      </c>
      <c r="B19" s="52"/>
      <c r="D19" s="28" t="s">
        <v>36</v>
      </c>
      <c r="F19" s="28" t="s">
        <v>36</v>
      </c>
      <c r="H19" s="28" t="s">
        <v>67</v>
      </c>
      <c r="J19" s="28" t="s">
        <v>68</v>
      </c>
      <c r="L19" s="24">
        <v>20.5</v>
      </c>
      <c r="N19" s="24">
        <v>20.5</v>
      </c>
      <c r="P19" s="23">
        <v>520854</v>
      </c>
      <c r="R19" s="23">
        <v>481915643638</v>
      </c>
      <c r="T19" s="23">
        <v>510159369924</v>
      </c>
      <c r="V19" s="23">
        <v>0</v>
      </c>
      <c r="X19" s="23">
        <v>0</v>
      </c>
      <c r="Z19" s="23">
        <v>0</v>
      </c>
      <c r="AB19" s="23">
        <v>0</v>
      </c>
      <c r="AD19" s="23">
        <v>520854</v>
      </c>
      <c r="AF19" s="23">
        <v>980000</v>
      </c>
      <c r="AH19" s="12">
        <v>481915643638</v>
      </c>
      <c r="AJ19" s="23">
        <v>510159369924</v>
      </c>
      <c r="AL19" s="24">
        <f t="shared" si="0"/>
        <v>0.13038144527781056</v>
      </c>
    </row>
    <row r="20" spans="1:38" ht="21.75" customHeight="1" x14ac:dyDescent="0.2">
      <c r="A20" s="52" t="s">
        <v>69</v>
      </c>
      <c r="B20" s="52"/>
      <c r="D20" s="28" t="s">
        <v>36</v>
      </c>
      <c r="F20" s="28" t="s">
        <v>36</v>
      </c>
      <c r="H20" s="28" t="s">
        <v>70</v>
      </c>
      <c r="J20" s="28" t="s">
        <v>71</v>
      </c>
      <c r="L20" s="24">
        <v>20.5</v>
      </c>
      <c r="N20" s="24">
        <v>20.5</v>
      </c>
      <c r="P20" s="23">
        <v>500000</v>
      </c>
      <c r="R20" s="23">
        <v>448116129620</v>
      </c>
      <c r="T20" s="23">
        <v>479289244687</v>
      </c>
      <c r="V20" s="23">
        <v>989476</v>
      </c>
      <c r="X20" s="23">
        <v>950671720940</v>
      </c>
      <c r="Z20" s="23">
        <v>0</v>
      </c>
      <c r="AB20" s="23">
        <v>0</v>
      </c>
      <c r="AD20" s="23">
        <v>1489476</v>
      </c>
      <c r="AF20" s="23">
        <v>966890</v>
      </c>
      <c r="AH20" s="12">
        <v>1398787850560</v>
      </c>
      <c r="AJ20" s="23">
        <v>1439376362939</v>
      </c>
      <c r="AL20" s="24">
        <f t="shared" si="0"/>
        <v>0.36786145969770717</v>
      </c>
    </row>
    <row r="21" spans="1:38" ht="21.75" customHeight="1" x14ac:dyDescent="0.2">
      <c r="A21" s="52" t="s">
        <v>72</v>
      </c>
      <c r="B21" s="52"/>
      <c r="D21" s="28" t="s">
        <v>36</v>
      </c>
      <c r="F21" s="28" t="s">
        <v>36</v>
      </c>
      <c r="H21" s="28" t="s">
        <v>73</v>
      </c>
      <c r="J21" s="28" t="s">
        <v>74</v>
      </c>
      <c r="L21" s="24">
        <v>23</v>
      </c>
      <c r="N21" s="24">
        <v>23</v>
      </c>
      <c r="P21" s="23">
        <v>1165670</v>
      </c>
      <c r="R21" s="23">
        <v>936933139922</v>
      </c>
      <c r="T21" s="23">
        <v>1023647377717</v>
      </c>
      <c r="V21" s="23">
        <v>0</v>
      </c>
      <c r="X21" s="23">
        <v>0</v>
      </c>
      <c r="Z21" s="23">
        <v>0</v>
      </c>
      <c r="AB21" s="23">
        <v>0</v>
      </c>
      <c r="AD21" s="23">
        <v>1165670</v>
      </c>
      <c r="AF21" s="23">
        <v>878640</v>
      </c>
      <c r="AH21" s="12">
        <v>936933139922</v>
      </c>
      <c r="AJ21" s="23">
        <v>1023647377717</v>
      </c>
      <c r="AL21" s="24">
        <f t="shared" si="0"/>
        <v>0.26161359063436573</v>
      </c>
    </row>
    <row r="22" spans="1:38" ht="21.75" customHeight="1" x14ac:dyDescent="0.2">
      <c r="A22" s="52" t="s">
        <v>75</v>
      </c>
      <c r="B22" s="52"/>
      <c r="D22" s="28" t="s">
        <v>36</v>
      </c>
      <c r="F22" s="28" t="s">
        <v>36</v>
      </c>
      <c r="H22" s="28" t="s">
        <v>76</v>
      </c>
      <c r="J22" s="28" t="s">
        <v>77</v>
      </c>
      <c r="L22" s="24">
        <v>23</v>
      </c>
      <c r="N22" s="24">
        <v>23</v>
      </c>
      <c r="P22" s="23">
        <v>5505772</v>
      </c>
      <c r="R22" s="23">
        <v>4723844506290</v>
      </c>
      <c r="T22" s="23">
        <v>4375809253644</v>
      </c>
      <c r="V22" s="23">
        <v>0</v>
      </c>
      <c r="X22" s="23">
        <v>0</v>
      </c>
      <c r="Z22" s="23">
        <v>0</v>
      </c>
      <c r="AB22" s="23">
        <v>0</v>
      </c>
      <c r="AD22" s="23">
        <v>5505772</v>
      </c>
      <c r="AF22" s="23">
        <v>802900</v>
      </c>
      <c r="AH22" s="12">
        <v>4723844506290</v>
      </c>
      <c r="AJ22" s="23">
        <v>4418180646065</v>
      </c>
      <c r="AL22" s="24">
        <f t="shared" si="0"/>
        <v>1.1291545585416205</v>
      </c>
    </row>
    <row r="23" spans="1:38" ht="21.75" customHeight="1" x14ac:dyDescent="0.2">
      <c r="A23" s="52" t="s">
        <v>78</v>
      </c>
      <c r="B23" s="52"/>
      <c r="D23" s="28" t="s">
        <v>36</v>
      </c>
      <c r="F23" s="28" t="s">
        <v>36</v>
      </c>
      <c r="H23" s="28" t="s">
        <v>79</v>
      </c>
      <c r="J23" s="28" t="s">
        <v>80</v>
      </c>
      <c r="L23" s="24">
        <v>23</v>
      </c>
      <c r="N23" s="24">
        <v>23</v>
      </c>
      <c r="P23" s="23">
        <v>5000</v>
      </c>
      <c r="R23" s="23">
        <v>4158760095</v>
      </c>
      <c r="T23" s="23">
        <v>4130252953</v>
      </c>
      <c r="V23" s="23">
        <v>0</v>
      </c>
      <c r="X23" s="23">
        <v>0</v>
      </c>
      <c r="Z23" s="23">
        <v>0</v>
      </c>
      <c r="AB23" s="23">
        <v>0</v>
      </c>
      <c r="AD23" s="23">
        <v>5000</v>
      </c>
      <c r="AF23" s="23">
        <v>832800</v>
      </c>
      <c r="AH23" s="12">
        <v>4158760095</v>
      </c>
      <c r="AJ23" s="23">
        <v>4161735825</v>
      </c>
      <c r="AL23" s="24">
        <f t="shared" si="0"/>
        <v>1.0636149480284485E-3</v>
      </c>
    </row>
    <row r="24" spans="1:38" ht="21.75" customHeight="1" x14ac:dyDescent="0.2">
      <c r="A24" s="52" t="s">
        <v>81</v>
      </c>
      <c r="B24" s="52"/>
      <c r="D24" s="28" t="s">
        <v>36</v>
      </c>
      <c r="F24" s="28" t="s">
        <v>36</v>
      </c>
      <c r="H24" s="28" t="s">
        <v>82</v>
      </c>
      <c r="J24" s="28" t="s">
        <v>83</v>
      </c>
      <c r="L24" s="24">
        <v>23</v>
      </c>
      <c r="N24" s="24">
        <v>23</v>
      </c>
      <c r="P24" s="23">
        <v>19844821</v>
      </c>
      <c r="R24" s="23">
        <v>16573630369669</v>
      </c>
      <c r="T24" s="23">
        <v>16563398769153</v>
      </c>
      <c r="V24" s="23">
        <v>0</v>
      </c>
      <c r="X24" s="23">
        <v>0</v>
      </c>
      <c r="Z24" s="23">
        <v>0</v>
      </c>
      <c r="AB24" s="23">
        <v>0</v>
      </c>
      <c r="AD24" s="23">
        <v>19844821</v>
      </c>
      <c r="AF24" s="23">
        <v>833000</v>
      </c>
      <c r="AH24" s="12">
        <v>16573630369669</v>
      </c>
      <c r="AJ24" s="23">
        <v>16521747305358</v>
      </c>
      <c r="AL24" s="24">
        <f t="shared" si="0"/>
        <v>4.222463448055958</v>
      </c>
    </row>
    <row r="25" spans="1:38" ht="21.75" customHeight="1" x14ac:dyDescent="0.2">
      <c r="A25" s="52" t="s">
        <v>84</v>
      </c>
      <c r="B25" s="52"/>
      <c r="D25" s="28" t="s">
        <v>36</v>
      </c>
      <c r="F25" s="28" t="s">
        <v>36</v>
      </c>
      <c r="H25" s="28" t="s">
        <v>85</v>
      </c>
      <c r="J25" s="28" t="s">
        <v>86</v>
      </c>
      <c r="L25" s="24">
        <v>23</v>
      </c>
      <c r="N25" s="24">
        <v>23</v>
      </c>
      <c r="P25" s="23">
        <v>29074178</v>
      </c>
      <c r="R25" s="23">
        <v>24927917956311</v>
      </c>
      <c r="T25" s="23">
        <v>24350913151367</v>
      </c>
      <c r="V25" s="23">
        <v>0</v>
      </c>
      <c r="X25" s="23">
        <v>0</v>
      </c>
      <c r="Z25" s="23">
        <v>0</v>
      </c>
      <c r="AB25" s="23">
        <v>0</v>
      </c>
      <c r="AD25" s="23">
        <v>29074178</v>
      </c>
      <c r="AF25" s="23">
        <v>844000</v>
      </c>
      <c r="AH25" s="12">
        <v>24927917956311</v>
      </c>
      <c r="AJ25" s="23">
        <v>24525263364861</v>
      </c>
      <c r="AL25" s="24">
        <f t="shared" si="0"/>
        <v>6.2679222843753282</v>
      </c>
    </row>
    <row r="26" spans="1:38" ht="21.75" customHeight="1" x14ac:dyDescent="0.2">
      <c r="A26" s="52" t="s">
        <v>87</v>
      </c>
      <c r="B26" s="52"/>
      <c r="D26" s="28" t="s">
        <v>36</v>
      </c>
      <c r="F26" s="28" t="s">
        <v>36</v>
      </c>
      <c r="H26" s="28" t="s">
        <v>88</v>
      </c>
      <c r="J26" s="28" t="s">
        <v>89</v>
      </c>
      <c r="L26" s="24">
        <v>23</v>
      </c>
      <c r="N26" s="24">
        <v>23</v>
      </c>
      <c r="P26" s="23">
        <v>7041948</v>
      </c>
      <c r="R26" s="23">
        <v>6274343690372</v>
      </c>
      <c r="T26" s="23">
        <v>5471433664558</v>
      </c>
      <c r="V26" s="23">
        <v>0</v>
      </c>
      <c r="X26" s="23">
        <v>0</v>
      </c>
      <c r="Z26" s="23">
        <v>0</v>
      </c>
      <c r="AB26" s="23">
        <v>0</v>
      </c>
      <c r="AD26" s="23">
        <v>7041948</v>
      </c>
      <c r="AF26" s="23">
        <v>783600</v>
      </c>
      <c r="AH26" s="12">
        <v>6274343690372</v>
      </c>
      <c r="AJ26" s="23">
        <v>5515070001991</v>
      </c>
      <c r="AL26" s="24">
        <f t="shared" si="0"/>
        <v>1.4094866037156293</v>
      </c>
    </row>
    <row r="27" spans="1:38" ht="21.75" customHeight="1" x14ac:dyDescent="0.2">
      <c r="A27" s="52" t="s">
        <v>90</v>
      </c>
      <c r="B27" s="52"/>
      <c r="D27" s="28" t="s">
        <v>36</v>
      </c>
      <c r="F27" s="28" t="s">
        <v>36</v>
      </c>
      <c r="H27" s="28" t="s">
        <v>91</v>
      </c>
      <c r="J27" s="28" t="s">
        <v>92</v>
      </c>
      <c r="L27" s="24">
        <v>23</v>
      </c>
      <c r="N27" s="24">
        <v>23</v>
      </c>
      <c r="P27" s="23">
        <v>1000000</v>
      </c>
      <c r="R27" s="23">
        <v>1000000000000</v>
      </c>
      <c r="T27" s="23">
        <v>999456250000</v>
      </c>
      <c r="V27" s="23">
        <v>0</v>
      </c>
      <c r="X27" s="23">
        <v>0</v>
      </c>
      <c r="Z27" s="23">
        <v>0</v>
      </c>
      <c r="AB27" s="23">
        <v>0</v>
      </c>
      <c r="AD27" s="23">
        <v>1000000</v>
      </c>
      <c r="AF27" s="23">
        <v>1000000</v>
      </c>
      <c r="AH27" s="12">
        <v>1000000000000</v>
      </c>
      <c r="AJ27" s="23">
        <v>999456250000</v>
      </c>
      <c r="AL27" s="24">
        <f t="shared" si="0"/>
        <v>0.2554310634074084</v>
      </c>
    </row>
    <row r="28" spans="1:38" ht="21.75" customHeight="1" x14ac:dyDescent="0.2">
      <c r="A28" s="52" t="s">
        <v>93</v>
      </c>
      <c r="B28" s="52"/>
      <c r="D28" s="28" t="s">
        <v>36</v>
      </c>
      <c r="F28" s="28" t="s">
        <v>36</v>
      </c>
      <c r="H28" s="28" t="s">
        <v>94</v>
      </c>
      <c r="J28" s="28" t="s">
        <v>95</v>
      </c>
      <c r="L28" s="24">
        <v>23</v>
      </c>
      <c r="N28" s="24">
        <v>23</v>
      </c>
      <c r="P28" s="23">
        <v>1000000</v>
      </c>
      <c r="R28" s="23">
        <v>1000000000000</v>
      </c>
      <c r="T28" s="23">
        <v>999456250000</v>
      </c>
      <c r="V28" s="23">
        <v>0</v>
      </c>
      <c r="X28" s="23">
        <v>0</v>
      </c>
      <c r="Z28" s="23">
        <v>0</v>
      </c>
      <c r="AB28" s="23">
        <v>0</v>
      </c>
      <c r="AD28" s="23">
        <v>1000000</v>
      </c>
      <c r="AF28" s="23">
        <v>1000000</v>
      </c>
      <c r="AH28" s="12">
        <v>1000000000000</v>
      </c>
      <c r="AJ28" s="23">
        <v>999456250000</v>
      </c>
      <c r="AL28" s="24">
        <f t="shared" si="0"/>
        <v>0.2554310634074084</v>
      </c>
    </row>
    <row r="29" spans="1:38" ht="21.75" customHeight="1" x14ac:dyDescent="0.2">
      <c r="A29" s="52" t="s">
        <v>96</v>
      </c>
      <c r="B29" s="52"/>
      <c r="D29" s="28" t="s">
        <v>36</v>
      </c>
      <c r="F29" s="28" t="s">
        <v>36</v>
      </c>
      <c r="H29" s="28" t="s">
        <v>97</v>
      </c>
      <c r="J29" s="28" t="s">
        <v>98</v>
      </c>
      <c r="L29" s="24">
        <v>23</v>
      </c>
      <c r="N29" s="24">
        <v>23</v>
      </c>
      <c r="P29" s="23">
        <v>37985000</v>
      </c>
      <c r="R29" s="23">
        <v>37985000000000</v>
      </c>
      <c r="T29" s="23">
        <v>36606019333014</v>
      </c>
      <c r="V29" s="23">
        <v>0</v>
      </c>
      <c r="X29" s="23">
        <v>0</v>
      </c>
      <c r="Z29" s="23">
        <v>0</v>
      </c>
      <c r="AB29" s="23">
        <v>0</v>
      </c>
      <c r="AD29" s="23">
        <v>37985000</v>
      </c>
      <c r="AF29" s="23">
        <v>968118</v>
      </c>
      <c r="AH29" s="12">
        <v>37985000000000</v>
      </c>
      <c r="AJ29" s="23">
        <v>36753966388037</v>
      </c>
      <c r="AL29" s="24">
        <f t="shared" si="0"/>
        <v>9.3932122781126584</v>
      </c>
    </row>
    <row r="30" spans="1:38" ht="21.75" customHeight="1" x14ac:dyDescent="0.2">
      <c r="A30" s="52" t="s">
        <v>99</v>
      </c>
      <c r="B30" s="52"/>
      <c r="D30" s="28" t="s">
        <v>36</v>
      </c>
      <c r="F30" s="28" t="s">
        <v>36</v>
      </c>
      <c r="H30" s="28" t="s">
        <v>100</v>
      </c>
      <c r="J30" s="28" t="s">
        <v>101</v>
      </c>
      <c r="L30" s="24">
        <v>23</v>
      </c>
      <c r="N30" s="24">
        <v>23</v>
      </c>
      <c r="P30" s="23">
        <v>1500000</v>
      </c>
      <c r="R30" s="23">
        <v>1500000000000</v>
      </c>
      <c r="T30" s="23">
        <v>1499184375000</v>
      </c>
      <c r="V30" s="23">
        <v>0</v>
      </c>
      <c r="X30" s="23">
        <v>0</v>
      </c>
      <c r="Z30" s="23">
        <v>0</v>
      </c>
      <c r="AB30" s="23">
        <v>0</v>
      </c>
      <c r="AD30" s="23">
        <v>1500000</v>
      </c>
      <c r="AF30" s="23">
        <v>1000000</v>
      </c>
      <c r="AH30" s="12">
        <v>1500000000000</v>
      </c>
      <c r="AJ30" s="23">
        <v>1499184375000</v>
      </c>
      <c r="AL30" s="24">
        <f t="shared" si="0"/>
        <v>0.38314659511111254</v>
      </c>
    </row>
    <row r="31" spans="1:38" ht="21.75" customHeight="1" x14ac:dyDescent="0.2">
      <c r="A31" s="52" t="s">
        <v>102</v>
      </c>
      <c r="B31" s="52"/>
      <c r="D31" s="28" t="s">
        <v>36</v>
      </c>
      <c r="F31" s="28" t="s">
        <v>36</v>
      </c>
      <c r="H31" s="28" t="s">
        <v>103</v>
      </c>
      <c r="J31" s="28" t="s">
        <v>104</v>
      </c>
      <c r="L31" s="24">
        <v>20.5</v>
      </c>
      <c r="N31" s="24">
        <v>20.5</v>
      </c>
      <c r="P31" s="23">
        <v>7999800</v>
      </c>
      <c r="R31" s="23">
        <v>8001681750000</v>
      </c>
      <c r="T31" s="23">
        <v>7755586605487</v>
      </c>
      <c r="V31" s="23">
        <v>0</v>
      </c>
      <c r="X31" s="23">
        <v>0</v>
      </c>
      <c r="Z31" s="23">
        <v>0</v>
      </c>
      <c r="AB31" s="23">
        <v>0</v>
      </c>
      <c r="AD31" s="23">
        <v>7999800</v>
      </c>
      <c r="AF31" s="23">
        <v>970000</v>
      </c>
      <c r="AH31" s="12">
        <v>8001681750000</v>
      </c>
      <c r="AJ31" s="23">
        <v>7755586605487</v>
      </c>
      <c r="AL31" s="24">
        <f t="shared" si="0"/>
        <v>1.9820954984150601</v>
      </c>
    </row>
    <row r="32" spans="1:38" ht="21.75" customHeight="1" x14ac:dyDescent="0.2">
      <c r="A32" s="52" t="s">
        <v>105</v>
      </c>
      <c r="B32" s="52"/>
      <c r="D32" s="28" t="s">
        <v>36</v>
      </c>
      <c r="F32" s="28" t="s">
        <v>36</v>
      </c>
      <c r="H32" s="28" t="s">
        <v>106</v>
      </c>
      <c r="J32" s="28" t="s">
        <v>107</v>
      </c>
      <c r="L32" s="24">
        <v>23</v>
      </c>
      <c r="N32" s="24">
        <v>23</v>
      </c>
      <c r="P32" s="23">
        <v>0</v>
      </c>
      <c r="R32" s="23">
        <v>0</v>
      </c>
      <c r="T32" s="23">
        <v>0</v>
      </c>
      <c r="V32" s="23">
        <v>7000000</v>
      </c>
      <c r="X32" s="23">
        <v>7000000000000</v>
      </c>
      <c r="Z32" s="23">
        <v>0</v>
      </c>
      <c r="AB32" s="23">
        <v>0</v>
      </c>
      <c r="AD32" s="23">
        <v>7000000</v>
      </c>
      <c r="AF32" s="23">
        <v>1000000</v>
      </c>
      <c r="AH32" s="12">
        <v>7000000000000</v>
      </c>
      <c r="AJ32" s="23">
        <v>6996193750000</v>
      </c>
      <c r="AL32" s="24">
        <f t="shared" si="0"/>
        <v>1.7880174438518586</v>
      </c>
    </row>
    <row r="33" spans="1:38" ht="21.75" customHeight="1" x14ac:dyDescent="0.2">
      <c r="A33" s="52" t="s">
        <v>108</v>
      </c>
      <c r="B33" s="52"/>
      <c r="D33" s="28" t="s">
        <v>36</v>
      </c>
      <c r="F33" s="28" t="s">
        <v>36</v>
      </c>
      <c r="H33" s="28" t="s">
        <v>109</v>
      </c>
      <c r="J33" s="28" t="s">
        <v>110</v>
      </c>
      <c r="L33" s="24">
        <v>23</v>
      </c>
      <c r="N33" s="24">
        <v>23</v>
      </c>
      <c r="P33" s="23">
        <v>0</v>
      </c>
      <c r="R33" s="23">
        <v>0</v>
      </c>
      <c r="T33" s="23">
        <v>0</v>
      </c>
      <c r="V33" s="23">
        <v>7944185</v>
      </c>
      <c r="X33" s="23">
        <v>7167090225055</v>
      </c>
      <c r="Z33" s="23">
        <v>0</v>
      </c>
      <c r="AB33" s="23">
        <v>0</v>
      </c>
      <c r="AD33" s="23">
        <v>7944185</v>
      </c>
      <c r="AF33" s="23">
        <v>902120</v>
      </c>
      <c r="AH33" s="12">
        <v>7167090225055</v>
      </c>
      <c r="AJ33" s="23">
        <v>7162711329005</v>
      </c>
      <c r="AL33" s="24">
        <f t="shared" si="0"/>
        <v>1.8305743464489199</v>
      </c>
    </row>
    <row r="34" spans="1:38" ht="21.75" customHeight="1" x14ac:dyDescent="0.2">
      <c r="A34" s="52" t="s">
        <v>111</v>
      </c>
      <c r="B34" s="52"/>
      <c r="D34" s="28" t="s">
        <v>36</v>
      </c>
      <c r="F34" s="28" t="s">
        <v>36</v>
      </c>
      <c r="H34" s="28" t="s">
        <v>88</v>
      </c>
      <c r="J34" s="28" t="s">
        <v>112</v>
      </c>
      <c r="L34" s="24">
        <v>23</v>
      </c>
      <c r="N34" s="24">
        <v>23</v>
      </c>
      <c r="P34" s="23">
        <v>0</v>
      </c>
      <c r="R34" s="23">
        <v>0</v>
      </c>
      <c r="T34" s="23">
        <v>0</v>
      </c>
      <c r="V34" s="23">
        <v>8850000</v>
      </c>
      <c r="X34" s="23">
        <v>7421442000000</v>
      </c>
      <c r="Z34" s="23">
        <v>0</v>
      </c>
      <c r="AB34" s="23">
        <v>0</v>
      </c>
      <c r="AD34" s="23">
        <v>8850000</v>
      </c>
      <c r="AF34" s="23">
        <v>809500</v>
      </c>
      <c r="AH34" s="12">
        <v>7421442000000</v>
      </c>
      <c r="AJ34" s="23">
        <v>7160179534218</v>
      </c>
      <c r="AL34" s="24">
        <f t="shared" si="0"/>
        <v>1.8299272955802373</v>
      </c>
    </row>
    <row r="35" spans="1:38" ht="21.75" customHeight="1" x14ac:dyDescent="0.2">
      <c r="A35" s="52" t="s">
        <v>113</v>
      </c>
      <c r="B35" s="52"/>
      <c r="D35" s="28" t="s">
        <v>36</v>
      </c>
      <c r="F35" s="28" t="s">
        <v>36</v>
      </c>
      <c r="H35" s="28" t="s">
        <v>114</v>
      </c>
      <c r="J35" s="28" t="s">
        <v>115</v>
      </c>
      <c r="L35" s="24">
        <v>23</v>
      </c>
      <c r="N35" s="24">
        <v>23</v>
      </c>
      <c r="P35" s="23">
        <v>0</v>
      </c>
      <c r="R35" s="23">
        <v>0</v>
      </c>
      <c r="T35" s="23">
        <v>0</v>
      </c>
      <c r="V35" s="23">
        <v>5600000</v>
      </c>
      <c r="X35" s="23">
        <v>5013648000000</v>
      </c>
      <c r="Z35" s="23">
        <v>0</v>
      </c>
      <c r="AB35" s="23">
        <v>0</v>
      </c>
      <c r="AD35" s="23">
        <v>5600000</v>
      </c>
      <c r="AF35" s="23">
        <v>895230</v>
      </c>
      <c r="AH35" s="12">
        <v>5013648000000</v>
      </c>
      <c r="AJ35" s="23">
        <v>5010562024650</v>
      </c>
      <c r="AL35" s="24">
        <f t="shared" si="0"/>
        <v>1.2805494850075994</v>
      </c>
    </row>
    <row r="36" spans="1:38" ht="21.75" customHeight="1" x14ac:dyDescent="0.2">
      <c r="A36" s="47" t="s">
        <v>116</v>
      </c>
      <c r="B36" s="47"/>
      <c r="D36" s="28" t="s">
        <v>117</v>
      </c>
      <c r="F36" s="28" t="s">
        <v>117</v>
      </c>
      <c r="H36" s="28" t="s">
        <v>118</v>
      </c>
      <c r="J36" s="28" t="s">
        <v>119</v>
      </c>
      <c r="L36" s="24">
        <v>23</v>
      </c>
      <c r="N36" s="24">
        <v>23</v>
      </c>
      <c r="P36" s="23">
        <v>6000000</v>
      </c>
      <c r="R36" s="20">
        <v>6000000000000</v>
      </c>
      <c r="T36" s="20">
        <v>6000000000000</v>
      </c>
      <c r="V36" s="23">
        <v>0</v>
      </c>
      <c r="X36" s="20">
        <v>0</v>
      </c>
      <c r="Z36" s="23">
        <v>0</v>
      </c>
      <c r="AB36" s="20">
        <v>0</v>
      </c>
      <c r="AD36" s="23">
        <v>6000000</v>
      </c>
      <c r="AF36" s="23">
        <v>1000000</v>
      </c>
      <c r="AH36" s="8">
        <v>6000000000000</v>
      </c>
      <c r="AJ36" s="20">
        <v>6000000000000</v>
      </c>
      <c r="AL36" s="24">
        <f t="shared" si="0"/>
        <v>1.5334201776660561</v>
      </c>
    </row>
    <row r="37" spans="1:38" ht="21.75" customHeight="1" x14ac:dyDescent="0.2">
      <c r="A37" s="49" t="s">
        <v>25</v>
      </c>
      <c r="B37" s="49"/>
      <c r="D37" s="23"/>
      <c r="F37" s="23"/>
      <c r="H37" s="23"/>
      <c r="J37" s="23"/>
      <c r="L37" s="23"/>
      <c r="N37" s="23"/>
      <c r="P37" s="23"/>
      <c r="R37" s="21">
        <v>157741358115615</v>
      </c>
      <c r="T37" s="21">
        <f>SUM(T9:T36)</f>
        <v>157763926478183</v>
      </c>
      <c r="V37" s="23"/>
      <c r="X37" s="21">
        <v>27552851945995</v>
      </c>
      <c r="Z37" s="23"/>
      <c r="AB37" s="21">
        <v>5279101863500</v>
      </c>
      <c r="AD37" s="23"/>
      <c r="AF37" s="23"/>
      <c r="AH37" s="10">
        <v>181627402217610</v>
      </c>
      <c r="AJ37" s="21">
        <f>SUM(AJ9:AJ36)</f>
        <v>180806351945990</v>
      </c>
      <c r="AL37" s="22">
        <f>SUM(AL9:AL36)</f>
        <v>46.208684720695246</v>
      </c>
    </row>
    <row r="40" spans="1:38" ht="18.75" x14ac:dyDescent="0.2">
      <c r="T40" s="23"/>
      <c r="AH40" s="12"/>
      <c r="AJ40" s="23"/>
    </row>
    <row r="41" spans="1:38" ht="18.75" x14ac:dyDescent="0.2">
      <c r="T41" s="23"/>
      <c r="AJ41" s="23"/>
    </row>
    <row r="42" spans="1:38" ht="18.75" x14ac:dyDescent="0.2">
      <c r="R42" s="26"/>
      <c r="T42" s="23"/>
      <c r="AH42" s="29"/>
      <c r="AJ42" s="23"/>
    </row>
    <row r="43" spans="1:38" ht="18.75" x14ac:dyDescent="0.2">
      <c r="T43" s="23"/>
      <c r="AJ43" s="23"/>
    </row>
    <row r="44" spans="1:38" ht="18.75" x14ac:dyDescent="0.2">
      <c r="T44" s="23"/>
    </row>
  </sheetData>
  <mergeCells count="4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6:B36"/>
    <mergeCell ref="A37:B37"/>
    <mergeCell ref="A31:B31"/>
    <mergeCell ref="A32:B32"/>
    <mergeCell ref="A33:B33"/>
    <mergeCell ref="A34:B34"/>
    <mergeCell ref="A35:B3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4"/>
  <sheetViews>
    <sheetView rightToLeft="1" workbookViewId="0">
      <selection activeCell="M15" sqref="M15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4.45" customHeight="1" x14ac:dyDescent="0.2">
      <c r="A4" s="43" t="s">
        <v>120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 ht="14.45" customHeight="1" x14ac:dyDescent="0.2">
      <c r="A5" s="43" t="s">
        <v>121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4.45" customHeight="1" x14ac:dyDescent="0.2"/>
    <row r="7" spans="1:13" ht="14.45" customHeight="1" x14ac:dyDescent="0.2">
      <c r="C7" s="45" t="s">
        <v>5</v>
      </c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ht="14.45" customHeight="1" x14ac:dyDescent="0.2">
      <c r="A8" s="2" t="s">
        <v>122</v>
      </c>
      <c r="C8" s="4" t="s">
        <v>8</v>
      </c>
      <c r="D8" s="3"/>
      <c r="E8" s="4" t="s">
        <v>123</v>
      </c>
      <c r="F8" s="3"/>
      <c r="G8" s="4" t="s">
        <v>124</v>
      </c>
      <c r="H8" s="3"/>
      <c r="I8" s="4" t="s">
        <v>125</v>
      </c>
      <c r="J8" s="3"/>
      <c r="K8" s="4" t="s">
        <v>126</v>
      </c>
      <c r="L8" s="3"/>
      <c r="M8" s="4" t="s">
        <v>127</v>
      </c>
    </row>
    <row r="9" spans="1:13" ht="21.75" customHeight="1" x14ac:dyDescent="0.2">
      <c r="A9" s="5" t="s">
        <v>42</v>
      </c>
      <c r="C9" s="18">
        <v>4308000</v>
      </c>
      <c r="D9" s="16"/>
      <c r="E9" s="18">
        <v>1993924.3499</v>
      </c>
      <c r="F9" s="16"/>
      <c r="G9" s="18">
        <v>2055159</v>
      </c>
      <c r="H9" s="16"/>
      <c r="I9" s="30">
        <v>3.0700000000000002E-2</v>
      </c>
      <c r="J9" s="16"/>
      <c r="K9" s="18">
        <v>8847206093895</v>
      </c>
      <c r="L9" s="16"/>
      <c r="M9" s="27" t="s">
        <v>128</v>
      </c>
    </row>
    <row r="10" spans="1:13" ht="21.75" customHeight="1" x14ac:dyDescent="0.2">
      <c r="A10" s="11" t="s">
        <v>45</v>
      </c>
      <c r="C10" s="23">
        <v>1770100</v>
      </c>
      <c r="D10" s="16"/>
      <c r="E10" s="23">
        <v>4966239.4506999999</v>
      </c>
      <c r="F10" s="16"/>
      <c r="G10" s="23">
        <v>4966239</v>
      </c>
      <c r="H10" s="16"/>
      <c r="I10" s="31">
        <v>0</v>
      </c>
      <c r="J10" s="16"/>
      <c r="K10" s="23">
        <v>8784366367650</v>
      </c>
      <c r="L10" s="16"/>
      <c r="M10" s="28" t="s">
        <v>128</v>
      </c>
    </row>
    <row r="11" spans="1:13" ht="21.75" customHeight="1" x14ac:dyDescent="0.2">
      <c r="A11" s="11" t="s">
        <v>96</v>
      </c>
      <c r="C11" s="23">
        <v>37985000</v>
      </c>
      <c r="D11" s="16"/>
      <c r="E11" s="23">
        <v>1000000</v>
      </c>
      <c r="F11" s="16"/>
      <c r="G11" s="23">
        <v>968118</v>
      </c>
      <c r="H11" s="16"/>
      <c r="I11" s="31">
        <v>-3.1899999999999998E-2</v>
      </c>
      <c r="J11" s="16"/>
      <c r="K11" s="23">
        <v>36753966388037</v>
      </c>
      <c r="L11" s="16"/>
      <c r="M11" s="28" t="s">
        <v>128</v>
      </c>
    </row>
    <row r="12" spans="1:13" ht="21.75" customHeight="1" x14ac:dyDescent="0.2">
      <c r="A12" s="7" t="s">
        <v>35</v>
      </c>
      <c r="C12" s="23">
        <v>1226160</v>
      </c>
      <c r="D12" s="16"/>
      <c r="E12" s="23">
        <v>5234913.9550999999</v>
      </c>
      <c r="F12" s="16"/>
      <c r="G12" s="23">
        <v>5203283</v>
      </c>
      <c r="H12" s="16"/>
      <c r="I12" s="31">
        <v>-6.0000000000000001E-3</v>
      </c>
      <c r="J12" s="16"/>
      <c r="K12" s="20">
        <v>6375431941604</v>
      </c>
      <c r="L12" s="16"/>
      <c r="M12" s="28" t="s">
        <v>128</v>
      </c>
    </row>
    <row r="13" spans="1:13" ht="21.75" customHeight="1" x14ac:dyDescent="0.2">
      <c r="A13" s="9" t="s">
        <v>25</v>
      </c>
      <c r="C13" s="23"/>
      <c r="D13" s="16"/>
      <c r="E13" s="23"/>
      <c r="F13" s="16"/>
      <c r="G13" s="23"/>
      <c r="H13" s="16"/>
      <c r="I13" s="23"/>
      <c r="J13" s="16"/>
      <c r="K13" s="21">
        <v>60760970791186</v>
      </c>
      <c r="L13" s="16"/>
      <c r="M13" s="23"/>
    </row>
    <row r="14" spans="1:13" x14ac:dyDescent="0.2"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activeCell="L10" sqref="L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.140625" style="16" bestFit="1" customWidth="1"/>
    <col min="5" max="5" width="1.28515625" style="16" customWidth="1"/>
    <col min="6" max="6" width="20" style="16" bestFit="1" customWidth="1"/>
    <col min="7" max="7" width="1.28515625" style="16" customWidth="1"/>
    <col min="8" max="8" width="19.85546875" style="16" bestFit="1" customWidth="1"/>
    <col min="9" max="9" width="1.28515625" style="16" customWidth="1"/>
    <col min="10" max="10" width="20" style="16" bestFit="1" customWidth="1"/>
    <col min="11" max="11" width="1.28515625" style="16" customWidth="1"/>
    <col min="12" max="12" width="19.42578125" style="16" customWidth="1"/>
    <col min="13" max="13" width="0.28515625" customWidth="1"/>
  </cols>
  <sheetData>
    <row r="1" spans="1:12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4.45" customHeight="1" x14ac:dyDescent="0.2"/>
    <row r="5" spans="1:12" ht="14.45" customHeight="1" x14ac:dyDescent="0.2">
      <c r="A5" s="1" t="s">
        <v>129</v>
      </c>
      <c r="B5" s="43" t="s">
        <v>130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4.45" customHeight="1" x14ac:dyDescent="0.2">
      <c r="D6" s="2" t="s">
        <v>3</v>
      </c>
      <c r="F6" s="45" t="s">
        <v>4</v>
      </c>
      <c r="G6" s="45"/>
      <c r="H6" s="45"/>
      <c r="J6" s="53" t="s">
        <v>5</v>
      </c>
      <c r="K6" s="53"/>
      <c r="L6" s="53"/>
    </row>
    <row r="7" spans="1:12" ht="14.45" customHeight="1" x14ac:dyDescent="0.2">
      <c r="D7" s="17"/>
      <c r="F7" s="17"/>
      <c r="G7" s="17"/>
      <c r="H7" s="17"/>
    </row>
    <row r="8" spans="1:12" ht="14.45" customHeight="1" x14ac:dyDescent="0.2">
      <c r="A8" s="45" t="s">
        <v>131</v>
      </c>
      <c r="B8" s="45"/>
      <c r="D8" s="2" t="s">
        <v>132</v>
      </c>
      <c r="F8" s="2" t="s">
        <v>133</v>
      </c>
      <c r="H8" s="2" t="s">
        <v>134</v>
      </c>
      <c r="J8" s="2" t="s">
        <v>132</v>
      </c>
      <c r="L8" s="2" t="s">
        <v>13</v>
      </c>
    </row>
    <row r="9" spans="1:12" ht="21.75" customHeight="1" x14ac:dyDescent="0.2">
      <c r="A9" s="50" t="s">
        <v>205</v>
      </c>
      <c r="B9" s="50"/>
      <c r="D9" s="18">
        <v>190678629731</v>
      </c>
      <c r="F9" s="18">
        <v>77693099109843</v>
      </c>
      <c r="H9" s="18">
        <v>77712739021204</v>
      </c>
      <c r="J9" s="18">
        <v>171038718370</v>
      </c>
      <c r="L9" s="24">
        <f>J9/391282186538872*100</f>
        <v>4.3712370318449989E-2</v>
      </c>
    </row>
    <row r="10" spans="1:12" ht="21.75" customHeight="1" x14ac:dyDescent="0.2">
      <c r="A10" s="52" t="s">
        <v>206</v>
      </c>
      <c r="B10" s="52"/>
      <c r="D10" s="23">
        <v>18574</v>
      </c>
      <c r="F10" s="23">
        <v>8354999997071</v>
      </c>
      <c r="H10" s="23">
        <v>8350000700000</v>
      </c>
      <c r="J10" s="23">
        <v>4999315645</v>
      </c>
      <c r="L10" s="24">
        <f t="shared" ref="L10:L19" si="0">J10/391282186538872*100</f>
        <v>1.2776752474274323E-3</v>
      </c>
    </row>
    <row r="11" spans="1:12" ht="21.75" customHeight="1" x14ac:dyDescent="0.2">
      <c r="A11" s="52" t="s">
        <v>207</v>
      </c>
      <c r="B11" s="52"/>
      <c r="D11" s="23">
        <v>2000295636767</v>
      </c>
      <c r="F11" s="23">
        <v>52658784382</v>
      </c>
      <c r="H11" s="23">
        <v>52000375000</v>
      </c>
      <c r="J11" s="23">
        <v>2000954046149</v>
      </c>
      <c r="L11" s="24">
        <f t="shared" si="0"/>
        <v>0.51138388482456887</v>
      </c>
    </row>
    <row r="12" spans="1:12" ht="21.75" customHeight="1" x14ac:dyDescent="0.2">
      <c r="A12" s="52" t="s">
        <v>208</v>
      </c>
      <c r="B12" s="52"/>
      <c r="D12" s="23">
        <v>14812243329975</v>
      </c>
      <c r="F12" s="23">
        <v>21837713918135</v>
      </c>
      <c r="H12" s="23">
        <v>25460362625000</v>
      </c>
      <c r="J12" s="23">
        <v>11189594623110</v>
      </c>
      <c r="L12" s="24">
        <f t="shared" si="0"/>
        <v>2.859725029163414</v>
      </c>
    </row>
    <row r="13" spans="1:12" ht="21.75" customHeight="1" x14ac:dyDescent="0.2">
      <c r="A13" s="52" t="s">
        <v>209</v>
      </c>
      <c r="B13" s="52"/>
      <c r="D13" s="23">
        <v>49725679276460</v>
      </c>
      <c r="F13" s="23">
        <v>64643225001296</v>
      </c>
      <c r="H13" s="23">
        <v>70455815336477</v>
      </c>
      <c r="J13" s="23">
        <v>43913088941279</v>
      </c>
      <c r="L13" s="24">
        <f t="shared" si="0"/>
        <v>11.222869441033561</v>
      </c>
    </row>
    <row r="14" spans="1:12" ht="21.75" customHeight="1" x14ac:dyDescent="0.2">
      <c r="A14" s="52" t="s">
        <v>210</v>
      </c>
      <c r="B14" s="52"/>
      <c r="D14" s="23">
        <v>0</v>
      </c>
      <c r="F14" s="23">
        <v>13300000000000</v>
      </c>
      <c r="H14" s="23">
        <v>0</v>
      </c>
      <c r="J14" s="23">
        <v>13300000000000</v>
      </c>
      <c r="L14" s="24">
        <f t="shared" si="0"/>
        <v>3.3990813938264246</v>
      </c>
    </row>
    <row r="15" spans="1:12" ht="21.75" customHeight="1" x14ac:dyDescent="0.2">
      <c r="A15" s="52" t="s">
        <v>211</v>
      </c>
      <c r="B15" s="52"/>
      <c r="D15" s="23">
        <v>4009887378083</v>
      </c>
      <c r="F15" s="23">
        <v>25687440549019</v>
      </c>
      <c r="H15" s="23">
        <v>12886002625000</v>
      </c>
      <c r="J15" s="23">
        <v>16811325302102</v>
      </c>
      <c r="L15" s="24">
        <f t="shared" si="0"/>
        <v>4.296470905258519</v>
      </c>
    </row>
    <row r="16" spans="1:12" ht="21.75" customHeight="1" x14ac:dyDescent="0.2">
      <c r="A16" s="52" t="s">
        <v>212</v>
      </c>
      <c r="B16" s="52"/>
      <c r="D16" s="23">
        <v>11228153909489</v>
      </c>
      <c r="F16" s="23">
        <v>16558750609241</v>
      </c>
      <c r="H16" s="23">
        <v>8558000725000</v>
      </c>
      <c r="J16" s="23">
        <v>19228903793730</v>
      </c>
      <c r="L16" s="24">
        <f t="shared" si="0"/>
        <v>4.9143315119508255</v>
      </c>
    </row>
    <row r="17" spans="1:12" ht="21.75" customHeight="1" x14ac:dyDescent="0.2">
      <c r="A17" s="52" t="s">
        <v>213</v>
      </c>
      <c r="B17" s="52"/>
      <c r="D17" s="23">
        <v>5000000910000</v>
      </c>
      <c r="F17" s="23">
        <v>10698136990164</v>
      </c>
      <c r="H17" s="23">
        <v>5419001875000</v>
      </c>
      <c r="J17" s="23">
        <v>10279136025164</v>
      </c>
      <c r="L17" s="24">
        <f t="shared" si="0"/>
        <v>2.6270390983267564</v>
      </c>
    </row>
    <row r="18" spans="1:12" ht="21.75" customHeight="1" x14ac:dyDescent="0.2">
      <c r="A18" s="52" t="s">
        <v>214</v>
      </c>
      <c r="B18" s="52"/>
      <c r="D18" s="23">
        <v>25168512501157</v>
      </c>
      <c r="F18" s="23">
        <v>29937114207930</v>
      </c>
      <c r="H18" s="23">
        <v>22366014000000</v>
      </c>
      <c r="J18" s="23">
        <v>32739612709087</v>
      </c>
      <c r="L18" s="24">
        <f t="shared" si="0"/>
        <v>8.3672637895143431</v>
      </c>
    </row>
    <row r="19" spans="1:12" ht="21.75" customHeight="1" x14ac:dyDescent="0.2">
      <c r="A19" s="52" t="s">
        <v>215</v>
      </c>
      <c r="B19" s="52"/>
      <c r="D19" s="23">
        <v>20355577938078</v>
      </c>
      <c r="F19" s="23">
        <v>55680357897838</v>
      </c>
      <c r="H19" s="23">
        <v>31022006000000</v>
      </c>
      <c r="J19" s="23">
        <v>45013929835916</v>
      </c>
      <c r="L19" s="24">
        <f t="shared" si="0"/>
        <v>11.504211381072951</v>
      </c>
    </row>
    <row r="20" spans="1:12" ht="21.75" customHeight="1" thickBot="1" x14ac:dyDescent="0.25">
      <c r="A20" s="49" t="s">
        <v>25</v>
      </c>
      <c r="B20" s="49"/>
      <c r="D20" s="21">
        <f>SUM(D9:D19)</f>
        <v>132491029528314</v>
      </c>
      <c r="F20" s="21">
        <f>SUM(F9:F19)</f>
        <v>324443497064919</v>
      </c>
      <c r="H20" s="21">
        <f>SUM(H9:H19)</f>
        <v>262281943282681</v>
      </c>
      <c r="J20" s="21">
        <f>SUM(J9:J19)</f>
        <v>194652583310552</v>
      </c>
      <c r="L20" s="22">
        <f>SUM(L9:L19)</f>
        <v>49.747366480537238</v>
      </c>
    </row>
  </sheetData>
  <mergeCells count="19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20:B20"/>
    <mergeCell ref="A18:B18"/>
    <mergeCell ref="A19:B19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26"/>
  <sheetViews>
    <sheetView rightToLeft="1" topLeftCell="A2" workbookViewId="0">
      <selection activeCell="F15" sqref="F15:F2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8.85546875" bestFit="1" customWidth="1"/>
    <col min="16" max="16" width="23.85546875" customWidth="1"/>
  </cols>
  <sheetData>
    <row r="1" spans="1:19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9" ht="21.75" customHeight="1" x14ac:dyDescent="0.2">
      <c r="A2" s="42" t="s">
        <v>135</v>
      </c>
      <c r="B2" s="42"/>
      <c r="C2" s="42"/>
      <c r="D2" s="42"/>
      <c r="E2" s="42"/>
      <c r="F2" s="42"/>
      <c r="G2" s="42"/>
      <c r="H2" s="42"/>
      <c r="I2" s="42"/>
      <c r="J2" s="42"/>
    </row>
    <row r="3" spans="1:19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9" ht="14.45" customHeight="1" x14ac:dyDescent="0.2"/>
    <row r="5" spans="1:19" ht="29.1" customHeight="1" x14ac:dyDescent="0.2">
      <c r="A5" s="1" t="s">
        <v>136</v>
      </c>
      <c r="B5" s="43" t="s">
        <v>137</v>
      </c>
      <c r="C5" s="43"/>
      <c r="D5" s="43"/>
      <c r="E5" s="43"/>
      <c r="F5" s="43"/>
      <c r="G5" s="43"/>
      <c r="H5" s="43"/>
      <c r="I5" s="43"/>
      <c r="J5" s="43"/>
      <c r="P5" s="23"/>
      <c r="Q5" s="23"/>
      <c r="R5" s="23"/>
      <c r="S5" s="23"/>
    </row>
    <row r="6" spans="1:19" ht="14.45" customHeight="1" x14ac:dyDescent="0.2">
      <c r="P6" s="23"/>
      <c r="Q6" s="23"/>
      <c r="R6" s="23"/>
      <c r="S6" s="23"/>
    </row>
    <row r="7" spans="1:19" ht="14.45" customHeight="1" x14ac:dyDescent="0.2">
      <c r="A7" s="45" t="s">
        <v>138</v>
      </c>
      <c r="B7" s="45"/>
      <c r="D7" s="2" t="s">
        <v>139</v>
      </c>
      <c r="F7" s="2" t="s">
        <v>132</v>
      </c>
      <c r="H7" s="2" t="s">
        <v>140</v>
      </c>
      <c r="J7" s="2" t="s">
        <v>141</v>
      </c>
      <c r="P7" s="23"/>
      <c r="Q7" s="23"/>
      <c r="R7" s="23"/>
      <c r="S7" s="23"/>
    </row>
    <row r="8" spans="1:19" ht="21.75" customHeight="1" x14ac:dyDescent="0.2">
      <c r="A8" s="50" t="s">
        <v>142</v>
      </c>
      <c r="B8" s="50"/>
      <c r="D8" s="27" t="s">
        <v>143</v>
      </c>
      <c r="E8" s="16"/>
      <c r="F8" s="18">
        <f>0</f>
        <v>0</v>
      </c>
      <c r="G8" s="16"/>
      <c r="H8" s="19">
        <f>F8/F$13*100</f>
        <v>0</v>
      </c>
      <c r="I8" s="16"/>
      <c r="J8" s="19">
        <f>F8/391282186538872*100</f>
        <v>0</v>
      </c>
      <c r="L8" s="23"/>
      <c r="P8" s="23"/>
      <c r="Q8" s="23"/>
      <c r="R8" s="23"/>
      <c r="S8" s="23"/>
    </row>
    <row r="9" spans="1:19" ht="21.75" customHeight="1" x14ac:dyDescent="0.2">
      <c r="A9" s="52" t="s">
        <v>144</v>
      </c>
      <c r="B9" s="52"/>
      <c r="D9" s="28" t="s">
        <v>145</v>
      </c>
      <c r="E9" s="16"/>
      <c r="F9" s="23">
        <f>'درآمد سرمایه گذاری در صندوق'!J11</f>
        <v>-309626039021</v>
      </c>
      <c r="G9" s="16"/>
      <c r="H9" s="24">
        <f>F9/F$13*100</f>
        <v>-3.3706599717513566</v>
      </c>
      <c r="I9" s="16"/>
      <c r="J9" s="24">
        <f>F9/391282186538872*100</f>
        <v>-7.9131135960936502E-2</v>
      </c>
      <c r="L9" s="23"/>
      <c r="P9" s="23"/>
      <c r="Q9" s="23"/>
      <c r="R9" s="23"/>
      <c r="S9" s="23"/>
    </row>
    <row r="10" spans="1:19" ht="21.75" customHeight="1" x14ac:dyDescent="0.2">
      <c r="A10" s="52" t="s">
        <v>146</v>
      </c>
      <c r="B10" s="52"/>
      <c r="D10" s="28" t="s">
        <v>147</v>
      </c>
      <c r="E10" s="16"/>
      <c r="F10" s="23">
        <f>'درآمد سرمایه گذاری در اوراق به'!J45</f>
        <v>4905235277452</v>
      </c>
      <c r="G10" s="16"/>
      <c r="H10" s="24">
        <f>F10/F$13*100</f>
        <v>53.399514633873302</v>
      </c>
      <c r="I10" s="16"/>
      <c r="J10" s="24">
        <f>F10/391282186538872*100</f>
        <v>1.2536311251073753</v>
      </c>
      <c r="L10" s="23"/>
      <c r="P10" s="23"/>
      <c r="Q10" s="23"/>
      <c r="R10" s="23"/>
      <c r="S10" s="23"/>
    </row>
    <row r="11" spans="1:19" ht="21.75" customHeight="1" x14ac:dyDescent="0.2">
      <c r="A11" s="52" t="s">
        <v>148</v>
      </c>
      <c r="B11" s="52"/>
      <c r="D11" s="28" t="s">
        <v>149</v>
      </c>
      <c r="E11" s="16"/>
      <c r="F11" s="23">
        <f>'درآمد سپرده بانکی'!D19</f>
        <v>4590082653403</v>
      </c>
      <c r="G11" s="16"/>
      <c r="H11" s="24">
        <f>F11/F$13*100</f>
        <v>49.968690991801253</v>
      </c>
      <c r="I11" s="16"/>
      <c r="J11" s="24">
        <f>F11/391282186538872*100</f>
        <v>1.173087559647185</v>
      </c>
      <c r="L11" s="23"/>
      <c r="P11" s="23"/>
      <c r="Q11" s="23"/>
      <c r="R11" s="23"/>
      <c r="S11" s="23"/>
    </row>
    <row r="12" spans="1:19" ht="21.75" customHeight="1" x14ac:dyDescent="0.2">
      <c r="A12" s="47" t="s">
        <v>150</v>
      </c>
      <c r="B12" s="47"/>
      <c r="D12" s="28" t="s">
        <v>151</v>
      </c>
      <c r="E12" s="16"/>
      <c r="F12" s="20">
        <f>'سایر درآمدها'!D11</f>
        <v>225454202</v>
      </c>
      <c r="G12" s="16"/>
      <c r="H12" s="24">
        <f>F12/F$13*100</f>
        <v>2.4543460767942823E-3</v>
      </c>
      <c r="I12" s="16"/>
      <c r="J12" s="24">
        <f>F12/391282186538872*100</f>
        <v>5.7619337081066481E-5</v>
      </c>
      <c r="L12" s="23"/>
      <c r="P12" s="23"/>
      <c r="Q12" s="23"/>
      <c r="R12" s="23"/>
      <c r="S12" s="23"/>
    </row>
    <row r="13" spans="1:19" ht="21.75" customHeight="1" x14ac:dyDescent="0.2">
      <c r="A13" s="49" t="s">
        <v>25</v>
      </c>
      <c r="B13" s="49"/>
      <c r="D13" s="23"/>
      <c r="E13" s="16"/>
      <c r="F13" s="21">
        <f>SUM(F8:F12)</f>
        <v>9185917346036</v>
      </c>
      <c r="G13" s="16"/>
      <c r="H13" s="22">
        <f>SUM(H8:H12)</f>
        <v>99.999999999999986</v>
      </c>
      <c r="I13" s="16"/>
      <c r="J13" s="22">
        <f>SUM(J8:J12)</f>
        <v>2.3476451681307049</v>
      </c>
      <c r="L13" s="23"/>
      <c r="P13" s="23"/>
      <c r="Q13" s="23"/>
      <c r="R13" s="23"/>
      <c r="S13" s="23"/>
    </row>
    <row r="14" spans="1:19" ht="18.75" x14ac:dyDescent="0.2">
      <c r="D14" s="16"/>
      <c r="E14" s="16"/>
      <c r="F14" s="16"/>
      <c r="G14" s="16"/>
      <c r="H14" s="16"/>
      <c r="I14" s="16"/>
      <c r="J14" s="16"/>
      <c r="L14" s="23"/>
      <c r="P14" s="23"/>
      <c r="Q14" s="23"/>
      <c r="R14" s="23"/>
      <c r="S14" s="23"/>
    </row>
    <row r="15" spans="1:19" ht="18.75" x14ac:dyDescent="0.2">
      <c r="F15" s="29"/>
      <c r="L15" s="29"/>
      <c r="P15" s="23"/>
      <c r="Q15" s="23"/>
      <c r="R15" s="23"/>
      <c r="S15" s="23"/>
    </row>
    <row r="16" spans="1:19" ht="18.75" x14ac:dyDescent="0.2">
      <c r="F16" s="23"/>
      <c r="P16" s="23"/>
      <c r="Q16" s="23"/>
      <c r="R16" s="23"/>
      <c r="S16" s="23"/>
    </row>
    <row r="17" spans="6:19" ht="18.75" x14ac:dyDescent="0.2">
      <c r="F17" s="23"/>
      <c r="P17" s="23"/>
      <c r="Q17" s="23"/>
      <c r="R17" s="23"/>
      <c r="S17" s="23"/>
    </row>
    <row r="18" spans="6:19" ht="18.75" x14ac:dyDescent="0.2">
      <c r="F18" s="23"/>
      <c r="P18" s="23"/>
      <c r="Q18" s="23"/>
      <c r="R18" s="23"/>
      <c r="S18" s="23"/>
    </row>
    <row r="19" spans="6:19" ht="18.75" x14ac:dyDescent="0.2">
      <c r="F19" s="23"/>
      <c r="P19" s="23"/>
      <c r="Q19" s="23"/>
      <c r="R19" s="23"/>
      <c r="S19" s="23"/>
    </row>
    <row r="20" spans="6:19" ht="18.75" x14ac:dyDescent="0.2">
      <c r="F20" s="23"/>
    </row>
    <row r="21" spans="6:19" ht="18.75" x14ac:dyDescent="0.2">
      <c r="F21" s="23"/>
    </row>
    <row r="22" spans="6:19" ht="18.75" x14ac:dyDescent="0.2">
      <c r="F22" s="23"/>
    </row>
    <row r="23" spans="6:19" ht="18.75" x14ac:dyDescent="0.2">
      <c r="F23" s="23"/>
    </row>
    <row r="24" spans="6:19" ht="18.75" x14ac:dyDescent="0.2">
      <c r="F24" s="23"/>
    </row>
    <row r="26" spans="6:19" x14ac:dyDescent="0.2">
      <c r="F26" s="29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16"/>
  <sheetViews>
    <sheetView rightToLeft="1" workbookViewId="0">
      <selection activeCell="Z4" sqref="Z4:Z17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7" bestFit="1" customWidth="1"/>
    <col min="7" max="7" width="1.28515625" customWidth="1"/>
    <col min="8" max="8" width="11.14062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7" bestFit="1" customWidth="1"/>
    <col min="18" max="18" width="1.28515625" customWidth="1"/>
    <col min="19" max="19" width="14.8554687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  <col min="26" max="26" width="18.85546875" customWidth="1"/>
  </cols>
  <sheetData>
    <row r="1" spans="1:27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7" ht="21.75" customHeight="1" x14ac:dyDescent="0.2">
      <c r="A2" s="42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7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7" ht="14.45" customHeight="1" x14ac:dyDescent="0.2"/>
    <row r="5" spans="1:27" ht="14.45" customHeight="1" x14ac:dyDescent="0.2">
      <c r="A5" s="1" t="s">
        <v>156</v>
      </c>
      <c r="B5" s="43" t="s">
        <v>157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7" ht="14.45" customHeight="1" x14ac:dyDescent="0.2">
      <c r="D6" s="45" t="s">
        <v>152</v>
      </c>
      <c r="E6" s="45"/>
      <c r="F6" s="45"/>
      <c r="G6" s="45"/>
      <c r="H6" s="45"/>
      <c r="I6" s="45"/>
      <c r="J6" s="45"/>
      <c r="K6" s="45"/>
      <c r="L6" s="45"/>
      <c r="N6" s="45" t="s">
        <v>153</v>
      </c>
      <c r="O6" s="45"/>
      <c r="P6" s="45"/>
      <c r="Q6" s="45"/>
      <c r="R6" s="45"/>
      <c r="S6" s="45"/>
      <c r="T6" s="45"/>
      <c r="U6" s="45"/>
      <c r="V6" s="45"/>
      <c r="W6" s="45"/>
    </row>
    <row r="7" spans="1:27" ht="14.45" customHeight="1" x14ac:dyDescent="0.2">
      <c r="D7" s="3"/>
      <c r="E7" s="3"/>
      <c r="F7" s="3"/>
      <c r="G7" s="3"/>
      <c r="H7" s="3"/>
      <c r="I7" s="3"/>
      <c r="J7" s="46" t="s">
        <v>25</v>
      </c>
      <c r="K7" s="46"/>
      <c r="L7" s="46"/>
      <c r="N7" s="3"/>
      <c r="O7" s="3"/>
      <c r="P7" s="3"/>
      <c r="Q7" s="3"/>
      <c r="R7" s="3"/>
      <c r="S7" s="3"/>
      <c r="T7" s="3"/>
      <c r="U7" s="46" t="s">
        <v>25</v>
      </c>
      <c r="V7" s="46"/>
      <c r="W7" s="46"/>
    </row>
    <row r="8" spans="1:27" ht="14.45" customHeight="1" x14ac:dyDescent="0.2">
      <c r="A8" s="45" t="s">
        <v>20</v>
      </c>
      <c r="B8" s="45"/>
      <c r="D8" s="2" t="s">
        <v>158</v>
      </c>
      <c r="F8" s="2" t="s">
        <v>154</v>
      </c>
      <c r="H8" s="2" t="s">
        <v>155</v>
      </c>
      <c r="J8" s="4" t="s">
        <v>132</v>
      </c>
      <c r="K8" s="3"/>
      <c r="L8" s="35" t="s">
        <v>140</v>
      </c>
      <c r="N8" s="2" t="s">
        <v>158</v>
      </c>
      <c r="P8" s="45" t="s">
        <v>154</v>
      </c>
      <c r="Q8" s="45"/>
      <c r="S8" s="2" t="s">
        <v>155</v>
      </c>
      <c r="U8" s="4" t="s">
        <v>132</v>
      </c>
      <c r="V8" s="3"/>
      <c r="W8" s="35" t="s">
        <v>140</v>
      </c>
    </row>
    <row r="9" spans="1:27" ht="21.75" customHeight="1" x14ac:dyDescent="0.2">
      <c r="A9" s="50" t="s">
        <v>24</v>
      </c>
      <c r="B9" s="50"/>
      <c r="D9" s="18">
        <v>0</v>
      </c>
      <c r="E9" s="16"/>
      <c r="F9" s="18">
        <v>-451035048521</v>
      </c>
      <c r="G9" s="16"/>
      <c r="H9" s="18">
        <v>0</v>
      </c>
      <c r="I9" s="16"/>
      <c r="J9" s="18">
        <f>D9+F9+H9</f>
        <v>-451035048521</v>
      </c>
      <c r="K9" s="16"/>
      <c r="L9" s="24">
        <f>J9/درآمد!F$13*100</f>
        <v>-4.910070834848467</v>
      </c>
      <c r="M9" s="16"/>
      <c r="N9" s="18">
        <v>0</v>
      </c>
      <c r="O9" s="16"/>
      <c r="P9" s="56">
        <v>-317122195245</v>
      </c>
      <c r="Q9" s="56"/>
      <c r="R9" s="16"/>
      <c r="S9" s="18">
        <v>45135295651</v>
      </c>
      <c r="T9" s="16"/>
      <c r="U9" s="18">
        <f>N9+P9+S9</f>
        <v>-271986899594</v>
      </c>
      <c r="V9" s="16"/>
      <c r="W9" s="24">
        <f>U9/38834494792394*100</f>
        <v>-0.70037450222545572</v>
      </c>
      <c r="Z9" s="62"/>
      <c r="AA9" s="62"/>
    </row>
    <row r="10" spans="1:27" ht="21.75" customHeight="1" x14ac:dyDescent="0.2">
      <c r="A10" s="47" t="s">
        <v>23</v>
      </c>
      <c r="B10" s="47"/>
      <c r="D10" s="20">
        <v>0</v>
      </c>
      <c r="E10" s="16"/>
      <c r="F10" s="20">
        <v>141409009500</v>
      </c>
      <c r="G10" s="16"/>
      <c r="H10" s="20">
        <v>0</v>
      </c>
      <c r="I10" s="16"/>
      <c r="J10" s="20">
        <f>D10+F10+H10</f>
        <v>141409009500</v>
      </c>
      <c r="K10" s="16"/>
      <c r="L10" s="24">
        <f>J10/درآمد!F$13*100</f>
        <v>1.5394108630971106</v>
      </c>
      <c r="M10" s="16"/>
      <c r="N10" s="20">
        <v>0</v>
      </c>
      <c r="O10" s="16"/>
      <c r="P10" s="54">
        <v>119309942910</v>
      </c>
      <c r="Q10" s="55"/>
      <c r="R10" s="16"/>
      <c r="S10" s="20">
        <v>0</v>
      </c>
      <c r="T10" s="16"/>
      <c r="U10" s="20">
        <f>N10+P10+S10</f>
        <v>119309942910</v>
      </c>
      <c r="V10" s="16"/>
      <c r="W10" s="24">
        <f>U10/38834494792394*100</f>
        <v>0.307226715701649</v>
      </c>
    </row>
    <row r="11" spans="1:27" ht="21.75" customHeight="1" x14ac:dyDescent="0.2">
      <c r="A11" s="49" t="s">
        <v>25</v>
      </c>
      <c r="B11" s="49"/>
      <c r="D11" s="21">
        <f>SUM(D9:D10)</f>
        <v>0</v>
      </c>
      <c r="E11" s="16"/>
      <c r="F11" s="21">
        <f>SUM(F9:F10)</f>
        <v>-309626039021</v>
      </c>
      <c r="G11" s="16"/>
      <c r="H11" s="21">
        <f>SUM(H9:H10)</f>
        <v>0</v>
      </c>
      <c r="I11" s="16"/>
      <c r="J11" s="21">
        <f>SUM(J9:J10)</f>
        <v>-309626039021</v>
      </c>
      <c r="K11" s="16"/>
      <c r="L11" s="22">
        <f>SUM(L9:L10)</f>
        <v>-3.3706599717513566</v>
      </c>
      <c r="M11" s="16"/>
      <c r="N11" s="21">
        <f>SUM(N9:N10)</f>
        <v>0</v>
      </c>
      <c r="O11" s="16"/>
      <c r="P11" s="16"/>
      <c r="Q11" s="21">
        <f>SUM(P9:Q10)</f>
        <v>-197812252335</v>
      </c>
      <c r="R11" s="16"/>
      <c r="S11" s="21">
        <f>SUM(S9:S10)</f>
        <v>45135295651</v>
      </c>
      <c r="T11" s="16"/>
      <c r="U11" s="21">
        <f>SUM(U9:U10)</f>
        <v>-152676956684</v>
      </c>
      <c r="V11" s="16"/>
      <c r="W11" s="22">
        <f>SUM(W9:W10)</f>
        <v>-0.39314778652380672</v>
      </c>
    </row>
    <row r="13" spans="1:27" x14ac:dyDescent="0.2">
      <c r="F13" s="29"/>
      <c r="Q13" s="29"/>
      <c r="S13" s="29"/>
    </row>
    <row r="14" spans="1:27" x14ac:dyDescent="0.2">
      <c r="Q14" s="29"/>
    </row>
    <row r="15" spans="1:27" x14ac:dyDescent="0.2">
      <c r="Q15" s="29"/>
    </row>
    <row r="16" spans="1:27" x14ac:dyDescent="0.2">
      <c r="F16" s="29"/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52"/>
  <sheetViews>
    <sheetView rightToLeft="1" workbookViewId="0">
      <selection activeCell="V3" sqref="V1:W1048576"/>
    </sheetView>
  </sheetViews>
  <sheetFormatPr defaultRowHeight="18.75" x14ac:dyDescent="0.2"/>
  <cols>
    <col min="1" max="1" width="5.140625" customWidth="1"/>
    <col min="2" max="2" width="40.28515625" customWidth="1"/>
    <col min="3" max="3" width="1.28515625" customWidth="1"/>
    <col min="4" max="4" width="17.85546875" style="16" bestFit="1" customWidth="1"/>
    <col min="5" max="5" width="1.28515625" style="16" customWidth="1"/>
    <col min="6" max="6" width="16.5703125" style="16" bestFit="1" customWidth="1"/>
    <col min="7" max="7" width="1.28515625" style="16" customWidth="1"/>
    <col min="8" max="8" width="16" style="16" bestFit="1" customWidth="1"/>
    <col min="9" max="9" width="1.28515625" style="16" customWidth="1"/>
    <col min="10" max="10" width="17.85546875" style="16" bestFit="1" customWidth="1"/>
    <col min="11" max="11" width="1.28515625" style="16" customWidth="1"/>
    <col min="12" max="12" width="18.85546875" style="16" bestFit="1" customWidth="1"/>
    <col min="13" max="13" width="1.28515625" style="16" customWidth="1"/>
    <col min="14" max="14" width="18.5703125" style="16" bestFit="1" customWidth="1"/>
    <col min="15" max="15" width="1.28515625" style="16" customWidth="1"/>
    <col min="16" max="16" width="18.28515625" style="16" bestFit="1" customWidth="1"/>
    <col min="17" max="17" width="1.28515625" style="16" customWidth="1"/>
    <col min="18" max="18" width="18.85546875" style="16" bestFit="1" customWidth="1"/>
    <col min="19" max="19" width="0.28515625" customWidth="1"/>
    <col min="20" max="20" width="18.5703125" style="23" customWidth="1"/>
    <col min="21" max="21" width="15.7109375" style="23" bestFit="1" customWidth="1"/>
    <col min="22" max="22" width="17.7109375" style="23" bestFit="1" customWidth="1"/>
    <col min="23" max="23" width="24.5703125" style="11" bestFit="1" customWidth="1"/>
  </cols>
  <sheetData>
    <row r="1" spans="1:21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1" ht="21.75" customHeight="1" x14ac:dyDescent="0.2">
      <c r="A2" s="42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21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21" ht="14.45" customHeight="1" x14ac:dyDescent="0.2"/>
    <row r="5" spans="1:21" ht="14.45" customHeight="1" x14ac:dyDescent="0.2">
      <c r="A5" s="1" t="s">
        <v>159</v>
      </c>
      <c r="B5" s="43" t="s">
        <v>160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21" ht="14.45" customHeight="1" x14ac:dyDescent="0.2">
      <c r="D6" s="45" t="s">
        <v>152</v>
      </c>
      <c r="E6" s="45"/>
      <c r="F6" s="45"/>
      <c r="G6" s="45"/>
      <c r="H6" s="45"/>
      <c r="I6" s="45"/>
      <c r="J6" s="45"/>
      <c r="L6" s="45" t="s">
        <v>153</v>
      </c>
      <c r="M6" s="45"/>
      <c r="N6" s="45"/>
      <c r="O6" s="45"/>
      <c r="P6" s="45"/>
      <c r="Q6" s="45"/>
      <c r="R6" s="45"/>
    </row>
    <row r="7" spans="1:21" ht="14.45" customHeight="1" x14ac:dyDescent="0.2">
      <c r="D7" s="17"/>
      <c r="E7" s="17"/>
      <c r="F7" s="17"/>
      <c r="G7" s="17"/>
      <c r="H7" s="17"/>
      <c r="I7" s="17"/>
      <c r="J7" s="17"/>
      <c r="L7" s="17"/>
      <c r="M7" s="17"/>
      <c r="N7" s="17"/>
      <c r="O7" s="17"/>
      <c r="P7" s="17"/>
      <c r="Q7" s="17"/>
      <c r="R7" s="17"/>
    </row>
    <row r="8" spans="1:21" ht="14.45" customHeight="1" x14ac:dyDescent="0.2">
      <c r="A8" s="45" t="s">
        <v>161</v>
      </c>
      <c r="B8" s="45"/>
      <c r="D8" s="2" t="s">
        <v>162</v>
      </c>
      <c r="F8" s="2" t="s">
        <v>154</v>
      </c>
      <c r="H8" s="2" t="s">
        <v>155</v>
      </c>
      <c r="J8" s="2" t="s">
        <v>25</v>
      </c>
      <c r="L8" s="2" t="s">
        <v>162</v>
      </c>
      <c r="N8" s="2" t="s">
        <v>154</v>
      </c>
      <c r="P8" s="2" t="s">
        <v>155</v>
      </c>
      <c r="R8" s="2" t="s">
        <v>25</v>
      </c>
    </row>
    <row r="9" spans="1:21" ht="21.75" customHeight="1" x14ac:dyDescent="0.2">
      <c r="A9" s="50" t="s">
        <v>39</v>
      </c>
      <c r="B9" s="50"/>
      <c r="D9" s="18">
        <v>92307320158</v>
      </c>
      <c r="F9" s="18">
        <v>0</v>
      </c>
      <c r="H9" s="18">
        <v>246746718531</v>
      </c>
      <c r="J9" s="18">
        <f>D9+F9+H9</f>
        <v>339054038689</v>
      </c>
      <c r="L9" s="18">
        <v>628391763560</v>
      </c>
      <c r="N9" s="18">
        <v>0</v>
      </c>
      <c r="P9" s="18">
        <v>687975528212</v>
      </c>
      <c r="R9" s="18">
        <f>L9+N9+P9</f>
        <v>1316367291772</v>
      </c>
      <c r="U9" s="11"/>
    </row>
    <row r="10" spans="1:21" ht="21.75" customHeight="1" x14ac:dyDescent="0.2">
      <c r="A10" s="52" t="s">
        <v>163</v>
      </c>
      <c r="B10" s="52"/>
      <c r="D10" s="23">
        <v>0</v>
      </c>
      <c r="F10" s="23">
        <v>0</v>
      </c>
      <c r="H10" s="23">
        <v>0</v>
      </c>
      <c r="J10" s="23">
        <f>D10+F10+H10</f>
        <v>0</v>
      </c>
      <c r="L10" s="23">
        <v>76545676242</v>
      </c>
      <c r="N10" s="23">
        <v>0</v>
      </c>
      <c r="P10" s="23">
        <v>21643743397</v>
      </c>
      <c r="R10" s="23">
        <f>L10+N10+P10</f>
        <v>98189419639</v>
      </c>
      <c r="U10" s="11"/>
    </row>
    <row r="11" spans="1:21" ht="21.75" customHeight="1" x14ac:dyDescent="0.2">
      <c r="A11" s="52" t="s">
        <v>164</v>
      </c>
      <c r="B11" s="52"/>
      <c r="D11" s="23">
        <v>0</v>
      </c>
      <c r="F11" s="23">
        <v>0</v>
      </c>
      <c r="H11" s="23">
        <v>0</v>
      </c>
      <c r="J11" s="23">
        <f t="shared" ref="J11:J44" si="0">D11+F11+H11</f>
        <v>0</v>
      </c>
      <c r="L11" s="23">
        <v>0</v>
      </c>
      <c r="N11" s="23">
        <v>0</v>
      </c>
      <c r="P11" s="23">
        <v>-740666266</v>
      </c>
      <c r="R11" s="23">
        <f t="shared" ref="R11:R44" si="1">L11+N11+P11</f>
        <v>-740666266</v>
      </c>
      <c r="U11" s="11"/>
    </row>
    <row r="12" spans="1:21" ht="21.75" customHeight="1" x14ac:dyDescent="0.2">
      <c r="A12" s="52" t="s">
        <v>165</v>
      </c>
      <c r="B12" s="52"/>
      <c r="D12" s="23">
        <v>0</v>
      </c>
      <c r="F12" s="23">
        <v>0</v>
      </c>
      <c r="H12" s="23">
        <v>0</v>
      </c>
      <c r="J12" s="23">
        <f t="shared" si="0"/>
        <v>0</v>
      </c>
      <c r="L12" s="23">
        <v>28850252364</v>
      </c>
      <c r="N12" s="23">
        <v>0</v>
      </c>
      <c r="P12" s="23">
        <v>20310849831</v>
      </c>
      <c r="R12" s="23">
        <f t="shared" si="1"/>
        <v>49161102195</v>
      </c>
      <c r="U12" s="11"/>
    </row>
    <row r="13" spans="1:21" ht="21.75" customHeight="1" x14ac:dyDescent="0.2">
      <c r="A13" s="52" t="s">
        <v>166</v>
      </c>
      <c r="B13" s="52"/>
      <c r="D13" s="23">
        <v>0</v>
      </c>
      <c r="F13" s="23">
        <v>0</v>
      </c>
      <c r="H13" s="23">
        <v>0</v>
      </c>
      <c r="J13" s="23">
        <f t="shared" si="0"/>
        <v>0</v>
      </c>
      <c r="L13" s="23">
        <v>153213034117</v>
      </c>
      <c r="N13" s="23">
        <v>0</v>
      </c>
      <c r="P13" s="23">
        <v>3786550340</v>
      </c>
      <c r="R13" s="23">
        <f t="shared" si="1"/>
        <v>156999584457</v>
      </c>
      <c r="U13" s="11"/>
    </row>
    <row r="14" spans="1:21" ht="21.75" customHeight="1" x14ac:dyDescent="0.2">
      <c r="A14" s="52" t="s">
        <v>54</v>
      </c>
      <c r="B14" s="52"/>
      <c r="D14" s="23">
        <v>218458213044</v>
      </c>
      <c r="F14" s="23">
        <v>0</v>
      </c>
      <c r="H14" s="23">
        <v>0</v>
      </c>
      <c r="J14" s="23">
        <f t="shared" si="0"/>
        <v>218458213044</v>
      </c>
      <c r="L14" s="23">
        <v>1275563241502</v>
      </c>
      <c r="N14" s="23">
        <v>733484254956</v>
      </c>
      <c r="P14" s="23">
        <v>12512198</v>
      </c>
      <c r="R14" s="23">
        <f t="shared" si="1"/>
        <v>2009060008656</v>
      </c>
      <c r="U14" s="11"/>
    </row>
    <row r="15" spans="1:21" ht="21.75" customHeight="1" x14ac:dyDescent="0.2">
      <c r="A15" s="52" t="s">
        <v>72</v>
      </c>
      <c r="B15" s="52"/>
      <c r="D15" s="23">
        <v>21907053066</v>
      </c>
      <c r="F15" s="23">
        <v>0</v>
      </c>
      <c r="H15" s="23">
        <v>0</v>
      </c>
      <c r="J15" s="23">
        <f t="shared" si="0"/>
        <v>21907053066</v>
      </c>
      <c r="L15" s="23">
        <v>131750861981</v>
      </c>
      <c r="N15" s="23">
        <v>95147264283</v>
      </c>
      <c r="P15" s="23">
        <v>607159040</v>
      </c>
      <c r="R15" s="23">
        <f t="shared" si="1"/>
        <v>227505285304</v>
      </c>
      <c r="U15" s="11"/>
    </row>
    <row r="16" spans="1:21" ht="21.75" customHeight="1" x14ac:dyDescent="0.2">
      <c r="A16" s="52" t="s">
        <v>113</v>
      </c>
      <c r="B16" s="52"/>
      <c r="D16" s="23">
        <v>63191396800</v>
      </c>
      <c r="F16" s="23">
        <v>-3085975350</v>
      </c>
      <c r="H16" s="23">
        <v>0</v>
      </c>
      <c r="J16" s="23">
        <f t="shared" si="0"/>
        <v>60105421450</v>
      </c>
      <c r="L16" s="23">
        <v>119126544670</v>
      </c>
      <c r="N16" s="23">
        <v>-3085975349</v>
      </c>
      <c r="P16" s="23">
        <v>3933000000</v>
      </c>
      <c r="R16" s="23">
        <f t="shared" si="1"/>
        <v>119973569321</v>
      </c>
      <c r="U16" s="11"/>
    </row>
    <row r="17" spans="1:21" ht="21.75" customHeight="1" x14ac:dyDescent="0.2">
      <c r="A17" s="52" t="s">
        <v>75</v>
      </c>
      <c r="B17" s="52"/>
      <c r="D17" s="23">
        <v>99619213684</v>
      </c>
      <c r="F17" s="23">
        <v>42371392421</v>
      </c>
      <c r="H17" s="23">
        <v>0</v>
      </c>
      <c r="J17" s="23">
        <f t="shared" si="0"/>
        <v>141990606105</v>
      </c>
      <c r="L17" s="23">
        <v>574888673753</v>
      </c>
      <c r="N17" s="23">
        <v>-46477970571</v>
      </c>
      <c r="P17" s="23">
        <v>38872020737</v>
      </c>
      <c r="R17" s="23">
        <f t="shared" si="1"/>
        <v>567282723919</v>
      </c>
      <c r="U17" s="11"/>
    </row>
    <row r="18" spans="1:21" ht="21.75" customHeight="1" x14ac:dyDescent="0.2">
      <c r="A18" s="52" t="s">
        <v>167</v>
      </c>
      <c r="B18" s="52"/>
      <c r="D18" s="23">
        <v>0</v>
      </c>
      <c r="F18" s="23">
        <v>0</v>
      </c>
      <c r="H18" s="23">
        <v>0</v>
      </c>
      <c r="J18" s="23">
        <f t="shared" si="0"/>
        <v>0</v>
      </c>
      <c r="L18" s="23">
        <v>1103885382556</v>
      </c>
      <c r="N18" s="23">
        <v>0</v>
      </c>
      <c r="P18" s="23">
        <v>-1231663844699</v>
      </c>
      <c r="R18" s="23">
        <f t="shared" si="1"/>
        <v>-127778462143</v>
      </c>
      <c r="U18" s="11"/>
    </row>
    <row r="19" spans="1:21" ht="21.75" customHeight="1" x14ac:dyDescent="0.2">
      <c r="A19" s="52" t="s">
        <v>96</v>
      </c>
      <c r="B19" s="52"/>
      <c r="D19" s="23">
        <v>1082013074102</v>
      </c>
      <c r="F19" s="23">
        <v>147947055022</v>
      </c>
      <c r="H19" s="23">
        <v>0</v>
      </c>
      <c r="J19" s="23">
        <f t="shared" si="0"/>
        <v>1229960129124</v>
      </c>
      <c r="L19" s="23">
        <v>6253630793286</v>
      </c>
      <c r="N19" s="23">
        <v>-1210379268212</v>
      </c>
      <c r="P19" s="23">
        <v>-262357264</v>
      </c>
      <c r="R19" s="23">
        <f t="shared" si="1"/>
        <v>5042989167810</v>
      </c>
      <c r="U19" s="11"/>
    </row>
    <row r="20" spans="1:21" ht="21.75" customHeight="1" x14ac:dyDescent="0.2">
      <c r="A20" s="52" t="s">
        <v>84</v>
      </c>
      <c r="B20" s="52"/>
      <c r="D20" s="23">
        <v>605831119810</v>
      </c>
      <c r="F20" s="23">
        <v>174350213494</v>
      </c>
      <c r="H20" s="23">
        <v>0</v>
      </c>
      <c r="J20" s="23">
        <f t="shared" si="0"/>
        <v>780181333304</v>
      </c>
      <c r="L20" s="23">
        <v>4219451164926</v>
      </c>
      <c r="N20" s="23">
        <v>-402654591449</v>
      </c>
      <c r="P20" s="23">
        <v>-1557509444</v>
      </c>
      <c r="R20" s="23">
        <f t="shared" si="1"/>
        <v>3815239064033</v>
      </c>
      <c r="U20" s="11"/>
    </row>
    <row r="21" spans="1:21" ht="21.75" customHeight="1" x14ac:dyDescent="0.2">
      <c r="A21" s="52" t="s">
        <v>87</v>
      </c>
      <c r="B21" s="52"/>
      <c r="D21" s="23">
        <v>141731272695</v>
      </c>
      <c r="F21" s="23">
        <v>43636337433</v>
      </c>
      <c r="H21" s="23">
        <v>0</v>
      </c>
      <c r="J21" s="23">
        <f t="shared" si="0"/>
        <v>185367610128</v>
      </c>
      <c r="L21" s="23">
        <v>2080798814290</v>
      </c>
      <c r="N21" s="23">
        <v>-759273688380</v>
      </c>
      <c r="P21" s="23">
        <f>-362688426000-39577</f>
        <v>-362688465577</v>
      </c>
      <c r="R21" s="23">
        <f t="shared" si="1"/>
        <v>958836660333</v>
      </c>
      <c r="U21" s="11"/>
    </row>
    <row r="22" spans="1:21" ht="21.75" customHeight="1" x14ac:dyDescent="0.2">
      <c r="A22" s="52" t="s">
        <v>168</v>
      </c>
      <c r="B22" s="52"/>
      <c r="D22" s="23">
        <v>0</v>
      </c>
      <c r="F22" s="23">
        <v>0</v>
      </c>
      <c r="H22" s="23">
        <v>0</v>
      </c>
      <c r="J22" s="23">
        <f t="shared" si="0"/>
        <v>0</v>
      </c>
      <c r="L22" s="23">
        <v>273241313923</v>
      </c>
      <c r="N22" s="23">
        <v>0</v>
      </c>
      <c r="P22" s="23">
        <v>39669390431</v>
      </c>
      <c r="R22" s="23">
        <f t="shared" si="1"/>
        <v>312910704354</v>
      </c>
      <c r="U22" s="11"/>
    </row>
    <row r="23" spans="1:21" ht="21.75" customHeight="1" x14ac:dyDescent="0.2">
      <c r="A23" s="52" t="s">
        <v>105</v>
      </c>
      <c r="B23" s="52"/>
      <c r="D23" s="23">
        <v>62938869700</v>
      </c>
      <c r="F23" s="23">
        <v>-3806250000</v>
      </c>
      <c r="H23" s="23">
        <v>0</v>
      </c>
      <c r="J23" s="23">
        <f t="shared" si="0"/>
        <v>59132619700</v>
      </c>
      <c r="L23" s="23">
        <v>62938869700</v>
      </c>
      <c r="N23" s="23">
        <v>-3806249999</v>
      </c>
      <c r="P23" s="23">
        <v>0</v>
      </c>
      <c r="R23" s="23">
        <f t="shared" si="1"/>
        <v>59132619701</v>
      </c>
      <c r="U23" s="11"/>
    </row>
    <row r="24" spans="1:21" ht="21.75" customHeight="1" x14ac:dyDescent="0.2">
      <c r="A24" s="52" t="s">
        <v>111</v>
      </c>
      <c r="B24" s="52"/>
      <c r="D24" s="23">
        <v>104249896305</v>
      </c>
      <c r="F24" s="23">
        <v>-261262465782</v>
      </c>
      <c r="H24" s="23">
        <v>0</v>
      </c>
      <c r="J24" s="23">
        <f t="shared" si="0"/>
        <v>-157012569477</v>
      </c>
      <c r="L24" s="23">
        <v>104249896305</v>
      </c>
      <c r="N24" s="23">
        <v>-261262465781</v>
      </c>
      <c r="P24" s="23">
        <v>0</v>
      </c>
      <c r="R24" s="23">
        <f t="shared" si="1"/>
        <v>-157012569476</v>
      </c>
      <c r="U24" s="11"/>
    </row>
    <row r="25" spans="1:21" ht="21.75" customHeight="1" x14ac:dyDescent="0.2">
      <c r="A25" s="52" t="s">
        <v>81</v>
      </c>
      <c r="B25" s="52"/>
      <c r="D25" s="23">
        <v>423859619965</v>
      </c>
      <c r="F25" s="23">
        <v>-41651463795</v>
      </c>
      <c r="H25" s="23">
        <v>0</v>
      </c>
      <c r="J25" s="23">
        <f t="shared" si="0"/>
        <v>382208156170</v>
      </c>
      <c r="L25" s="23">
        <v>741521420741</v>
      </c>
      <c r="N25" s="23">
        <v>-51883064310</v>
      </c>
      <c r="P25" s="23">
        <v>0</v>
      </c>
      <c r="R25" s="23">
        <f t="shared" si="1"/>
        <v>689638356431</v>
      </c>
      <c r="U25" s="11"/>
    </row>
    <row r="26" spans="1:21" ht="21.75" customHeight="1" x14ac:dyDescent="0.2">
      <c r="A26" s="52" t="s">
        <v>78</v>
      </c>
      <c r="B26" s="52"/>
      <c r="D26" s="23">
        <v>91309032</v>
      </c>
      <c r="F26" s="23">
        <v>31482872</v>
      </c>
      <c r="H26" s="23">
        <v>0</v>
      </c>
      <c r="J26" s="23">
        <f t="shared" si="0"/>
        <v>122791904</v>
      </c>
      <c r="L26" s="23">
        <v>269365619303</v>
      </c>
      <c r="N26" s="23">
        <v>2975730</v>
      </c>
      <c r="P26" s="23">
        <v>0</v>
      </c>
      <c r="R26" s="23">
        <f t="shared" si="1"/>
        <v>269368595033</v>
      </c>
      <c r="U26" s="11"/>
    </row>
    <row r="27" spans="1:21" ht="21.75" customHeight="1" x14ac:dyDescent="0.2">
      <c r="A27" s="52" t="s">
        <v>93</v>
      </c>
      <c r="B27" s="52"/>
      <c r="D27" s="23">
        <v>27895437290</v>
      </c>
      <c r="F27" s="23">
        <v>0</v>
      </c>
      <c r="H27" s="23">
        <v>0</v>
      </c>
      <c r="J27" s="23">
        <f t="shared" si="0"/>
        <v>27895437290</v>
      </c>
      <c r="L27" s="23">
        <v>159327968953</v>
      </c>
      <c r="N27" s="23">
        <v>0</v>
      </c>
      <c r="P27" s="23">
        <v>0</v>
      </c>
      <c r="R27" s="23">
        <f t="shared" si="1"/>
        <v>159327968953</v>
      </c>
      <c r="U27" s="11"/>
    </row>
    <row r="28" spans="1:21" ht="21.75" customHeight="1" x14ac:dyDescent="0.2">
      <c r="A28" s="52" t="s">
        <v>48</v>
      </c>
      <c r="B28" s="52"/>
      <c r="D28" s="23">
        <v>300034102440</v>
      </c>
      <c r="F28" s="23">
        <v>0</v>
      </c>
      <c r="H28" s="23">
        <v>0</v>
      </c>
      <c r="J28" s="23">
        <f t="shared" si="0"/>
        <v>300034102440</v>
      </c>
      <c r="L28" s="23">
        <v>1794430154012</v>
      </c>
      <c r="N28" s="23">
        <v>493616232727</v>
      </c>
      <c r="P28" s="23">
        <v>0</v>
      </c>
      <c r="R28" s="23">
        <f t="shared" si="1"/>
        <v>2288046386739</v>
      </c>
      <c r="U28" s="11"/>
    </row>
    <row r="29" spans="1:21" ht="21.75" customHeight="1" x14ac:dyDescent="0.2">
      <c r="A29" s="52" t="s">
        <v>116</v>
      </c>
      <c r="B29" s="52"/>
      <c r="D29" s="23">
        <v>160606790917</v>
      </c>
      <c r="F29" s="23">
        <v>0</v>
      </c>
      <c r="H29" s="23">
        <v>0</v>
      </c>
      <c r="J29" s="23">
        <f t="shared" si="0"/>
        <v>160606790917</v>
      </c>
      <c r="L29" s="23">
        <v>1049327688987</v>
      </c>
      <c r="N29" s="23">
        <v>0</v>
      </c>
      <c r="P29" s="23">
        <v>0</v>
      </c>
      <c r="R29" s="23">
        <f t="shared" si="1"/>
        <v>1049327688987</v>
      </c>
      <c r="U29" s="11"/>
    </row>
    <row r="30" spans="1:21" ht="21.75" customHeight="1" x14ac:dyDescent="0.2">
      <c r="A30" s="52" t="s">
        <v>60</v>
      </c>
      <c r="B30" s="52"/>
      <c r="D30" s="23">
        <v>27935382450</v>
      </c>
      <c r="F30" s="23">
        <v>0</v>
      </c>
      <c r="H30" s="23">
        <v>0</v>
      </c>
      <c r="J30" s="23">
        <f t="shared" si="0"/>
        <v>27935382450</v>
      </c>
      <c r="L30" s="23">
        <v>163566878080</v>
      </c>
      <c r="N30" s="23">
        <v>99945625000</v>
      </c>
      <c r="P30" s="23">
        <v>0</v>
      </c>
      <c r="R30" s="23">
        <f t="shared" si="1"/>
        <v>263512503080</v>
      </c>
      <c r="U30" s="11"/>
    </row>
    <row r="31" spans="1:21" ht="21.75" customHeight="1" x14ac:dyDescent="0.2">
      <c r="A31" s="52" t="s">
        <v>169</v>
      </c>
      <c r="B31" s="52"/>
      <c r="D31" s="23">
        <v>0</v>
      </c>
      <c r="F31" s="23">
        <v>0</v>
      </c>
      <c r="H31" s="23">
        <v>0</v>
      </c>
      <c r="J31" s="23">
        <f t="shared" si="0"/>
        <v>0</v>
      </c>
      <c r="L31" s="23">
        <v>105059623977</v>
      </c>
      <c r="N31" s="23">
        <v>0</v>
      </c>
      <c r="P31" s="23">
        <v>0</v>
      </c>
      <c r="R31" s="23">
        <f t="shared" si="1"/>
        <v>105059623977</v>
      </c>
      <c r="U31" s="11"/>
    </row>
    <row r="32" spans="1:21" ht="21.75" customHeight="1" x14ac:dyDescent="0.2">
      <c r="A32" s="52" t="s">
        <v>90</v>
      </c>
      <c r="B32" s="52"/>
      <c r="D32" s="23">
        <v>27880921780</v>
      </c>
      <c r="F32" s="23">
        <v>0</v>
      </c>
      <c r="H32" s="23">
        <v>0</v>
      </c>
      <c r="J32" s="23">
        <f t="shared" si="0"/>
        <v>27880921780</v>
      </c>
      <c r="L32" s="23">
        <v>164758615697</v>
      </c>
      <c r="N32" s="23">
        <v>3999823913</v>
      </c>
      <c r="P32" s="23">
        <v>0</v>
      </c>
      <c r="R32" s="23">
        <f t="shared" si="1"/>
        <v>168758439610</v>
      </c>
      <c r="U32" s="11"/>
    </row>
    <row r="33" spans="1:21" ht="21.75" customHeight="1" x14ac:dyDescent="0.2">
      <c r="A33" s="11" t="s">
        <v>224</v>
      </c>
      <c r="B33" s="11"/>
      <c r="D33" s="23">
        <v>0</v>
      </c>
      <c r="F33" s="23">
        <v>0</v>
      </c>
      <c r="H33" s="23">
        <v>0</v>
      </c>
      <c r="J33" s="23">
        <v>0</v>
      </c>
      <c r="L33" s="23">
        <v>60000000000</v>
      </c>
      <c r="N33" s="23">
        <v>0</v>
      </c>
      <c r="P33" s="23">
        <v>0</v>
      </c>
      <c r="R33" s="23">
        <f t="shared" si="1"/>
        <v>60000000000</v>
      </c>
      <c r="U33" s="11"/>
    </row>
    <row r="34" spans="1:21" ht="21.75" customHeight="1" x14ac:dyDescent="0.2">
      <c r="A34" s="52" t="s">
        <v>102</v>
      </c>
      <c r="B34" s="52"/>
      <c r="D34" s="23">
        <v>219038510689</v>
      </c>
      <c r="F34" s="23">
        <v>0</v>
      </c>
      <c r="H34" s="23">
        <v>0</v>
      </c>
      <c r="J34" s="23">
        <f t="shared" si="0"/>
        <v>219038510689</v>
      </c>
      <c r="L34" s="23">
        <v>1120887979206</v>
      </c>
      <c r="N34" s="23">
        <v>428616209283</v>
      </c>
      <c r="P34" s="23">
        <v>0</v>
      </c>
      <c r="R34" s="23">
        <f t="shared" si="1"/>
        <v>1549504188489</v>
      </c>
      <c r="U34" s="11"/>
    </row>
    <row r="35" spans="1:21" ht="21.75" customHeight="1" x14ac:dyDescent="0.2">
      <c r="A35" s="52" t="s">
        <v>57</v>
      </c>
      <c r="B35" s="52"/>
      <c r="D35" s="23">
        <v>69569152212</v>
      </c>
      <c r="F35" s="23">
        <v>0</v>
      </c>
      <c r="H35" s="23">
        <v>0</v>
      </c>
      <c r="J35" s="23">
        <f t="shared" si="0"/>
        <v>69569152212</v>
      </c>
      <c r="L35" s="23">
        <v>76263747465</v>
      </c>
      <c r="N35" s="23">
        <v>-2408949888</v>
      </c>
      <c r="P35" s="23">
        <v>0</v>
      </c>
      <c r="R35" s="23">
        <f t="shared" si="1"/>
        <v>73854797577</v>
      </c>
      <c r="U35" s="11"/>
    </row>
    <row r="36" spans="1:21" ht="21.75" customHeight="1" x14ac:dyDescent="0.2">
      <c r="A36" s="52" t="s">
        <v>108</v>
      </c>
      <c r="B36" s="52"/>
      <c r="D36" s="23">
        <v>84418664234</v>
      </c>
      <c r="F36" s="23">
        <v>-4378896049</v>
      </c>
      <c r="H36" s="23">
        <v>0</v>
      </c>
      <c r="J36" s="23">
        <f t="shared" si="0"/>
        <v>80039768185</v>
      </c>
      <c r="L36" s="23">
        <v>84418664234</v>
      </c>
      <c r="N36" s="23">
        <v>-4378896048</v>
      </c>
      <c r="P36" s="23">
        <v>0</v>
      </c>
      <c r="R36" s="23">
        <f t="shared" si="1"/>
        <v>80039768186</v>
      </c>
      <c r="U36" s="11"/>
    </row>
    <row r="37" spans="1:21" ht="21.75" customHeight="1" x14ac:dyDescent="0.2">
      <c r="A37" s="52" t="s">
        <v>51</v>
      </c>
      <c r="B37" s="52"/>
      <c r="D37" s="23">
        <v>56372162745</v>
      </c>
      <c r="F37" s="23">
        <v>0</v>
      </c>
      <c r="H37" s="23">
        <v>0</v>
      </c>
      <c r="J37" s="23">
        <f t="shared" si="0"/>
        <v>56372162745</v>
      </c>
      <c r="L37" s="23">
        <v>334355950828</v>
      </c>
      <c r="N37" s="23">
        <v>-214524529176</v>
      </c>
      <c r="P37" s="23">
        <v>0</v>
      </c>
      <c r="R37" s="23">
        <f t="shared" si="1"/>
        <v>119831421652</v>
      </c>
      <c r="U37" s="11"/>
    </row>
    <row r="38" spans="1:21" ht="21.75" customHeight="1" x14ac:dyDescent="0.2">
      <c r="A38" s="52" t="s">
        <v>99</v>
      </c>
      <c r="B38" s="52"/>
      <c r="D38" s="23">
        <v>34644554850</v>
      </c>
      <c r="F38" s="23">
        <v>0</v>
      </c>
      <c r="H38" s="23">
        <v>0</v>
      </c>
      <c r="J38" s="23">
        <f t="shared" si="0"/>
        <v>34644554850</v>
      </c>
      <c r="L38" s="23">
        <v>201711920395</v>
      </c>
      <c r="N38" s="23">
        <v>0</v>
      </c>
      <c r="P38" s="23">
        <v>0</v>
      </c>
      <c r="R38" s="23">
        <f t="shared" si="1"/>
        <v>201711920395</v>
      </c>
    </row>
    <row r="39" spans="1:21" ht="21.75" customHeight="1" x14ac:dyDescent="0.2">
      <c r="A39" s="52" t="s">
        <v>69</v>
      </c>
      <c r="B39" s="52"/>
      <c r="D39" s="23">
        <v>18006630177</v>
      </c>
      <c r="F39" s="23">
        <v>9415397312</v>
      </c>
      <c r="H39" s="23">
        <v>0</v>
      </c>
      <c r="J39" s="23">
        <f t="shared" si="0"/>
        <v>27422027489</v>
      </c>
      <c r="L39" s="23">
        <v>59942149477</v>
      </c>
      <c r="N39" s="23">
        <f>14962379499-12</f>
        <v>14962379487</v>
      </c>
      <c r="P39" s="23">
        <v>0</v>
      </c>
      <c r="R39" s="23">
        <f t="shared" si="1"/>
        <v>74904528964</v>
      </c>
    </row>
    <row r="40" spans="1:21" ht="21.75" customHeight="1" x14ac:dyDescent="0.2">
      <c r="A40" s="52" t="s">
        <v>66</v>
      </c>
      <c r="B40" s="52"/>
      <c r="D40" s="23">
        <v>9184443746</v>
      </c>
      <c r="F40" s="23">
        <v>0</v>
      </c>
      <c r="H40" s="23">
        <v>0</v>
      </c>
      <c r="J40" s="23">
        <f t="shared" si="0"/>
        <v>9184443746</v>
      </c>
      <c r="L40" s="23">
        <v>53227971326</v>
      </c>
      <c r="N40" s="23">
        <v>15617123569</v>
      </c>
      <c r="P40" s="23">
        <v>0</v>
      </c>
      <c r="R40" s="23">
        <f t="shared" si="1"/>
        <v>68845094895</v>
      </c>
    </row>
    <row r="41" spans="1:21" ht="21.75" customHeight="1" x14ac:dyDescent="0.2">
      <c r="A41" s="52" t="s">
        <v>63</v>
      </c>
      <c r="B41" s="52"/>
      <c r="D41" s="23">
        <v>146852539</v>
      </c>
      <c r="F41" s="23">
        <v>228775535</v>
      </c>
      <c r="H41" s="23">
        <v>0</v>
      </c>
      <c r="J41" s="23">
        <f t="shared" si="0"/>
        <v>375628074</v>
      </c>
      <c r="L41" s="23">
        <v>882021157</v>
      </c>
      <c r="N41" s="23">
        <v>228775535</v>
      </c>
      <c r="P41" s="23">
        <v>0</v>
      </c>
      <c r="R41" s="23">
        <f t="shared" si="1"/>
        <v>1110796692</v>
      </c>
    </row>
    <row r="42" spans="1:21" ht="21.75" customHeight="1" x14ac:dyDescent="0.2">
      <c r="A42" s="52" t="s">
        <v>42</v>
      </c>
      <c r="B42" s="52"/>
      <c r="D42" s="23">
        <v>47786593710</v>
      </c>
      <c r="F42" s="23">
        <v>154192073641</v>
      </c>
      <c r="H42" s="23">
        <v>0</v>
      </c>
      <c r="J42" s="23">
        <f t="shared" si="0"/>
        <v>201978667351</v>
      </c>
      <c r="L42" s="23">
        <v>288312448717</v>
      </c>
      <c r="N42" s="23">
        <v>951214545937</v>
      </c>
      <c r="P42" s="23">
        <v>0</v>
      </c>
      <c r="R42" s="23">
        <f t="shared" si="1"/>
        <v>1239526994654</v>
      </c>
    </row>
    <row r="43" spans="1:21" ht="21.75" customHeight="1" x14ac:dyDescent="0.2">
      <c r="A43" s="52" t="s">
        <v>45</v>
      </c>
      <c r="B43" s="52"/>
      <c r="D43" s="23">
        <v>81000424920</v>
      </c>
      <c r="F43" s="23">
        <v>140019528190</v>
      </c>
      <c r="H43" s="23">
        <v>0</v>
      </c>
      <c r="J43" s="23">
        <f t="shared" si="0"/>
        <v>221019953110</v>
      </c>
      <c r="L43" s="23">
        <v>419431428620</v>
      </c>
      <c r="N43" s="23">
        <v>473720013843</v>
      </c>
      <c r="P43" s="23">
        <v>0</v>
      </c>
      <c r="R43" s="23">
        <f t="shared" si="1"/>
        <v>893151442463</v>
      </c>
    </row>
    <row r="44" spans="1:21" ht="21.75" customHeight="1" x14ac:dyDescent="0.2">
      <c r="A44" s="47" t="s">
        <v>35</v>
      </c>
      <c r="B44" s="47"/>
      <c r="D44" s="20">
        <v>55840909080</v>
      </c>
      <c r="F44" s="20">
        <v>123921461837</v>
      </c>
      <c r="H44" s="20">
        <v>0</v>
      </c>
      <c r="J44" s="23">
        <f t="shared" si="0"/>
        <v>179762370917</v>
      </c>
      <c r="L44" s="20">
        <v>182413636333</v>
      </c>
      <c r="N44" s="20">
        <v>375438690404</v>
      </c>
      <c r="P44" s="20">
        <v>0</v>
      </c>
      <c r="R44" s="23">
        <f t="shared" si="1"/>
        <v>557852326737</v>
      </c>
    </row>
    <row r="45" spans="1:21" ht="21.75" customHeight="1" x14ac:dyDescent="0.2">
      <c r="A45" s="49" t="s">
        <v>25</v>
      </c>
      <c r="B45" s="49"/>
      <c r="D45" s="21">
        <f>SUM(D9:D44)</f>
        <v>4136559892140</v>
      </c>
      <c r="F45" s="21">
        <f>SUM(F9:F44)</f>
        <v>521928666781</v>
      </c>
      <c r="H45" s="21">
        <f>SUM(H9:H44)</f>
        <v>246746718531</v>
      </c>
      <c r="J45" s="21">
        <f>SUM(J9:J44)</f>
        <v>4905235277452</v>
      </c>
      <c r="L45" s="21">
        <f>SUM(L9:L44)</f>
        <v>24415732170683</v>
      </c>
      <c r="N45" s="21">
        <f>SUM(N9:N44)</f>
        <v>725858265504</v>
      </c>
      <c r="P45" s="21">
        <f>SUM(P9:P44)</f>
        <v>-780102089064</v>
      </c>
      <c r="R45" s="21">
        <f>SUM(R9:R44)</f>
        <v>24361488347123</v>
      </c>
    </row>
    <row r="46" spans="1:21" x14ac:dyDescent="0.2">
      <c r="F46" s="23"/>
      <c r="L46" s="26"/>
    </row>
    <row r="47" spans="1:21" x14ac:dyDescent="0.2">
      <c r="D47" s="26"/>
      <c r="F47" s="26"/>
      <c r="H47" s="26"/>
      <c r="L47" s="26"/>
      <c r="N47" s="26"/>
      <c r="P47" s="26"/>
    </row>
    <row r="48" spans="1:21" x14ac:dyDescent="0.2">
      <c r="D48" s="26"/>
      <c r="F48" s="26"/>
      <c r="H48" s="26"/>
      <c r="L48" s="26"/>
      <c r="N48" s="26"/>
      <c r="P48" s="26"/>
    </row>
    <row r="49" spans="4:16" x14ac:dyDescent="0.2">
      <c r="D49" s="26"/>
      <c r="F49" s="26"/>
      <c r="L49" s="26"/>
      <c r="N49" s="26"/>
      <c r="P49" s="26"/>
    </row>
    <row r="50" spans="4:16" x14ac:dyDescent="0.2">
      <c r="F50" s="26"/>
      <c r="P50" s="26"/>
    </row>
    <row r="51" spans="4:16" x14ac:dyDescent="0.2">
      <c r="P51" s="26"/>
    </row>
    <row r="52" spans="4:16" x14ac:dyDescent="0.2">
      <c r="L52" s="26"/>
    </row>
  </sheetData>
  <mergeCells count="43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4:B34"/>
    <mergeCell ref="A35:B35"/>
    <mergeCell ref="A36:B36"/>
    <mergeCell ref="A37:B37"/>
    <mergeCell ref="A38:B38"/>
    <mergeCell ref="A44:B44"/>
    <mergeCell ref="A45:B45"/>
    <mergeCell ref="A39:B39"/>
    <mergeCell ref="A40:B40"/>
    <mergeCell ref="A41:B41"/>
    <mergeCell ref="A42:B42"/>
    <mergeCell ref="A43:B43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23"/>
  <sheetViews>
    <sheetView rightToLeft="1" workbookViewId="0">
      <selection activeCell="R8" sqref="R8"/>
    </sheetView>
  </sheetViews>
  <sheetFormatPr defaultRowHeight="18.75" x14ac:dyDescent="0.2"/>
  <cols>
    <col min="1" max="1" width="9" bestFit="1" customWidth="1"/>
    <col min="2" max="2" width="5.140625" customWidth="1"/>
    <col min="3" max="3" width="1.28515625" customWidth="1"/>
    <col min="4" max="4" width="11.28515625" bestFit="1" customWidth="1"/>
    <col min="5" max="5" width="1.28515625" customWidth="1"/>
    <col min="6" max="6" width="31.7109375" bestFit="1" customWidth="1"/>
    <col min="7" max="7" width="1.28515625" customWidth="1"/>
    <col min="8" max="8" width="11" bestFit="1" customWidth="1"/>
    <col min="9" max="9" width="0.5703125" customWidth="1"/>
    <col min="10" max="10" width="19" bestFit="1" customWidth="1"/>
    <col min="11" max="11" width="1.28515625" customWidth="1"/>
    <col min="12" max="12" width="28.5703125" customWidth="1"/>
    <col min="13" max="13" width="9" bestFit="1" customWidth="1"/>
    <col min="14" max="14" width="1.28515625" customWidth="1"/>
    <col min="15" max="15" width="40.42578125" bestFit="1" customWidth="1"/>
    <col min="16" max="16" width="0.28515625" customWidth="1"/>
    <col min="18" max="18" width="27" style="23" bestFit="1" customWidth="1"/>
    <col min="19" max="19" width="16.140625" bestFit="1" customWidth="1"/>
  </cols>
  <sheetData>
    <row r="1" spans="1:19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9" ht="21.75" customHeight="1" x14ac:dyDescent="0.2">
      <c r="A2" s="42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9" ht="14.45" customHeight="1" x14ac:dyDescent="0.2"/>
    <row r="5" spans="1:19" ht="14.45" customHeight="1" x14ac:dyDescent="0.2">
      <c r="A5" s="1" t="s">
        <v>170</v>
      </c>
      <c r="B5" s="43" t="s">
        <v>171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9" ht="29.1" customHeight="1" x14ac:dyDescent="0.2">
      <c r="L6" s="44" t="s">
        <v>172</v>
      </c>
      <c r="O6" s="44" t="s">
        <v>173</v>
      </c>
    </row>
    <row r="7" spans="1:19" ht="14.45" customHeight="1" x14ac:dyDescent="0.2">
      <c r="A7" s="41" t="s">
        <v>174</v>
      </c>
      <c r="B7" s="41"/>
      <c r="D7" s="36" t="s">
        <v>175</v>
      </c>
      <c r="F7" s="36" t="s">
        <v>176</v>
      </c>
      <c r="H7" s="36" t="s">
        <v>15</v>
      </c>
      <c r="J7" s="41" t="s">
        <v>177</v>
      </c>
      <c r="K7" s="41"/>
      <c r="L7" s="44"/>
      <c r="M7" s="36" t="s">
        <v>178</v>
      </c>
      <c r="O7" s="44"/>
    </row>
    <row r="8" spans="1:19" ht="24.95" customHeight="1" x14ac:dyDescent="0.45">
      <c r="A8" s="39"/>
      <c r="B8" s="40"/>
      <c r="D8" s="39"/>
      <c r="F8" s="28" t="s">
        <v>48</v>
      </c>
      <c r="G8" s="16"/>
      <c r="H8" s="23">
        <v>2500000</v>
      </c>
      <c r="I8" s="23"/>
      <c r="J8" s="23">
        <v>2500000000000</v>
      </c>
      <c r="K8" s="15"/>
      <c r="L8" s="23">
        <v>88088114760</v>
      </c>
      <c r="M8" s="28">
        <v>23</v>
      </c>
      <c r="N8" s="37"/>
      <c r="O8" s="28">
        <v>38.46</v>
      </c>
      <c r="S8" s="23"/>
    </row>
    <row r="9" spans="1:19" ht="24.95" customHeight="1" x14ac:dyDescent="0.45">
      <c r="A9" s="39"/>
      <c r="B9" s="40"/>
      <c r="D9" s="39"/>
      <c r="F9" s="28" t="s">
        <v>225</v>
      </c>
      <c r="G9" s="16"/>
      <c r="H9" s="23">
        <v>2489549</v>
      </c>
      <c r="I9" s="23"/>
      <c r="J9" s="23">
        <v>2285975075512</v>
      </c>
      <c r="K9" s="15"/>
      <c r="L9" s="23">
        <v>19114008090</v>
      </c>
      <c r="M9" s="28">
        <v>23</v>
      </c>
      <c r="N9" s="37"/>
      <c r="O9" s="28">
        <v>32.1</v>
      </c>
      <c r="S9" s="23"/>
    </row>
    <row r="10" spans="1:19" ht="24.95" customHeight="1" x14ac:dyDescent="0.45">
      <c r="A10" s="39"/>
      <c r="B10" s="40"/>
      <c r="D10" s="39"/>
      <c r="F10" s="28" t="s">
        <v>226</v>
      </c>
      <c r="G10" s="16"/>
      <c r="H10" s="23">
        <v>6000000</v>
      </c>
      <c r="I10" s="23"/>
      <c r="J10" s="23">
        <v>6000000000000</v>
      </c>
      <c r="K10" s="15"/>
      <c r="L10" s="23">
        <v>43401311490</v>
      </c>
      <c r="M10" s="28">
        <v>23</v>
      </c>
      <c r="N10" s="37"/>
      <c r="O10" s="28">
        <v>43.19</v>
      </c>
      <c r="S10" s="23"/>
    </row>
    <row r="11" spans="1:19" ht="24.95" customHeight="1" x14ac:dyDescent="0.45">
      <c r="A11" s="39"/>
      <c r="B11" s="40"/>
      <c r="D11" s="39"/>
      <c r="F11" s="28" t="s">
        <v>227</v>
      </c>
      <c r="G11" s="16"/>
      <c r="H11" s="23">
        <v>1226160</v>
      </c>
      <c r="I11" s="23"/>
      <c r="J11" s="23">
        <v>5999993251200</v>
      </c>
      <c r="K11" s="15"/>
      <c r="L11" s="23">
        <v>55840909080</v>
      </c>
      <c r="M11" s="28" t="s">
        <v>228</v>
      </c>
      <c r="N11" s="37"/>
      <c r="O11" s="28">
        <v>37.799999999999997</v>
      </c>
      <c r="S11" s="23"/>
    </row>
    <row r="12" spans="1:19" ht="24.95" customHeight="1" x14ac:dyDescent="0.45">
      <c r="A12" s="39"/>
      <c r="B12" s="40"/>
      <c r="D12" s="39"/>
      <c r="F12" s="28" t="s">
        <v>39</v>
      </c>
      <c r="G12" s="16"/>
      <c r="H12" s="23">
        <v>3809800</v>
      </c>
      <c r="I12" s="23"/>
      <c r="J12" s="23">
        <v>14775044446400</v>
      </c>
      <c r="K12" s="15"/>
      <c r="L12" s="23">
        <v>92305930652</v>
      </c>
      <c r="M12" s="28" t="s">
        <v>228</v>
      </c>
      <c r="N12" s="37"/>
      <c r="O12" s="28">
        <v>39.83</v>
      </c>
      <c r="S12" s="23"/>
    </row>
    <row r="13" spans="1:19" ht="24.95" customHeight="1" x14ac:dyDescent="0.45">
      <c r="A13" s="39"/>
      <c r="B13" s="40"/>
      <c r="D13" s="39"/>
      <c r="F13" s="28" t="s">
        <v>42</v>
      </c>
      <c r="G13" s="16"/>
      <c r="H13" s="23">
        <v>4308000</v>
      </c>
      <c r="I13" s="23"/>
      <c r="J13" s="23">
        <v>5999967000000</v>
      </c>
      <c r="K13" s="15"/>
      <c r="L13" s="23">
        <v>47786593710</v>
      </c>
      <c r="M13" s="28" t="s">
        <v>228</v>
      </c>
      <c r="N13" s="37"/>
      <c r="O13" s="28">
        <v>34.25</v>
      </c>
      <c r="S13" s="23"/>
    </row>
    <row r="14" spans="1:19" ht="24.95" customHeight="1" x14ac:dyDescent="0.45">
      <c r="A14" s="39"/>
      <c r="B14" s="40"/>
      <c r="D14" s="39"/>
      <c r="F14" s="28" t="s">
        <v>45</v>
      </c>
      <c r="G14" s="16"/>
      <c r="H14" s="23">
        <v>1004200</v>
      </c>
      <c r="I14" s="23"/>
      <c r="J14" s="23">
        <v>5999967000000</v>
      </c>
      <c r="K14" s="15"/>
      <c r="L14" s="23">
        <v>81000424920</v>
      </c>
      <c r="M14" s="28" t="s">
        <v>228</v>
      </c>
      <c r="N14" s="37"/>
      <c r="O14" s="28">
        <v>48.21</v>
      </c>
      <c r="S14" s="23"/>
    </row>
    <row r="15" spans="1:19" ht="24.95" customHeight="1" x14ac:dyDescent="0.45">
      <c r="A15" s="39"/>
      <c r="B15" s="40"/>
      <c r="D15" s="39"/>
      <c r="F15" s="28" t="s">
        <v>51</v>
      </c>
      <c r="G15" s="16"/>
      <c r="H15" s="23">
        <v>2000000</v>
      </c>
      <c r="I15" s="23"/>
      <c r="J15" s="23">
        <v>2000000000000</v>
      </c>
      <c r="K15" s="15"/>
      <c r="L15" s="23">
        <v>18134610145</v>
      </c>
      <c r="M15" s="28">
        <v>23</v>
      </c>
      <c r="N15" s="37"/>
      <c r="O15" s="28">
        <v>44.56</v>
      </c>
      <c r="S15" s="23"/>
    </row>
    <row r="16" spans="1:19" ht="24.95" customHeight="1" x14ac:dyDescent="0.45">
      <c r="A16" s="39"/>
      <c r="B16" s="40"/>
      <c r="D16" s="39"/>
      <c r="F16" s="28" t="s">
        <v>54</v>
      </c>
      <c r="G16" s="16"/>
      <c r="H16" s="23">
        <v>8000000</v>
      </c>
      <c r="I16" s="23"/>
      <c r="J16" s="23">
        <v>8000000000000</v>
      </c>
      <c r="K16" s="15"/>
      <c r="L16" s="23">
        <v>61996721310</v>
      </c>
      <c r="M16" s="28">
        <v>23</v>
      </c>
      <c r="N16" s="37"/>
      <c r="O16" s="28">
        <v>33.799999999999997</v>
      </c>
      <c r="S16" s="23"/>
    </row>
    <row r="17" spans="1:19" ht="24.95" customHeight="1" x14ac:dyDescent="0.45">
      <c r="A17" s="39"/>
      <c r="B17" s="40"/>
      <c r="D17" s="39"/>
      <c r="F17" s="28" t="s">
        <v>229</v>
      </c>
      <c r="G17" s="16"/>
      <c r="H17" s="23">
        <v>38000000</v>
      </c>
      <c r="I17" s="23"/>
      <c r="J17" s="23">
        <v>38000000000000</v>
      </c>
      <c r="K17" s="15"/>
      <c r="L17" s="23">
        <v>326260273980</v>
      </c>
      <c r="M17" s="28">
        <v>23</v>
      </c>
      <c r="N17" s="37"/>
      <c r="O17" s="28">
        <v>34.700000000000003</v>
      </c>
      <c r="S17" s="23"/>
    </row>
    <row r="18" spans="1:19" ht="24.95" customHeight="1" x14ac:dyDescent="0.45">
      <c r="A18" s="39"/>
      <c r="B18" s="40"/>
      <c r="D18" s="39"/>
      <c r="F18" s="28" t="s">
        <v>60</v>
      </c>
      <c r="G18" s="16"/>
      <c r="H18" s="23">
        <v>1000000</v>
      </c>
      <c r="I18" s="23"/>
      <c r="J18" s="23">
        <v>1000000000000</v>
      </c>
      <c r="K18" s="15"/>
      <c r="L18" s="23">
        <v>8524590150</v>
      </c>
      <c r="M18" s="28">
        <v>23</v>
      </c>
      <c r="N18" s="37"/>
      <c r="O18" s="28">
        <v>40.97</v>
      </c>
      <c r="S18" s="23"/>
    </row>
    <row r="19" spans="1:19" ht="24.95" customHeight="1" x14ac:dyDescent="0.45">
      <c r="A19" s="39"/>
      <c r="B19" s="40"/>
      <c r="D19" s="39"/>
      <c r="F19" s="28" t="s">
        <v>230</v>
      </c>
      <c r="G19" s="16"/>
      <c r="H19" s="23">
        <v>1000000</v>
      </c>
      <c r="I19" s="23"/>
      <c r="J19" s="23">
        <v>1000000000000</v>
      </c>
      <c r="K19" s="15"/>
      <c r="L19" s="23">
        <v>8688524580</v>
      </c>
      <c r="M19" s="28">
        <v>23</v>
      </c>
      <c r="N19" s="37"/>
      <c r="O19" s="28">
        <v>41.42</v>
      </c>
      <c r="S19" s="23"/>
    </row>
    <row r="20" spans="1:19" ht="24.95" customHeight="1" x14ac:dyDescent="0.45">
      <c r="A20" s="39"/>
      <c r="B20" s="40"/>
      <c r="D20" s="39"/>
      <c r="F20" s="28" t="s">
        <v>231</v>
      </c>
      <c r="G20" s="16"/>
      <c r="H20" s="23">
        <v>1000000</v>
      </c>
      <c r="I20" s="23"/>
      <c r="J20" s="23">
        <v>1000000000000</v>
      </c>
      <c r="K20" s="15"/>
      <c r="L20" s="23">
        <v>7709016390</v>
      </c>
      <c r="M20" s="28">
        <v>23</v>
      </c>
      <c r="N20" s="37"/>
      <c r="O20" s="28">
        <v>40</v>
      </c>
      <c r="S20" s="23"/>
    </row>
    <row r="21" spans="1:19" ht="24.95" customHeight="1" x14ac:dyDescent="0.45">
      <c r="A21" s="39"/>
      <c r="B21" s="40"/>
      <c r="D21" s="39"/>
      <c r="F21" s="28" t="s">
        <v>232</v>
      </c>
      <c r="G21" s="16"/>
      <c r="H21" s="23">
        <v>7999800</v>
      </c>
      <c r="I21" s="23"/>
      <c r="J21" s="23">
        <f>H21*1000000</f>
        <v>7999800000000</v>
      </c>
      <c r="K21" s="15"/>
      <c r="L21" s="23">
        <v>75916852020</v>
      </c>
      <c r="M21" s="28">
        <v>20.5</v>
      </c>
      <c r="N21" s="37"/>
      <c r="O21" s="28">
        <v>36.130000000000003</v>
      </c>
      <c r="S21" s="23"/>
    </row>
    <row r="22" spans="1:19" ht="24.95" customHeight="1" thickBot="1" x14ac:dyDescent="0.25">
      <c r="A22" s="3"/>
      <c r="B22" s="3"/>
      <c r="D22" s="3"/>
      <c r="F22" s="16"/>
      <c r="G22" s="16"/>
      <c r="H22" s="16"/>
      <c r="I22" s="16"/>
      <c r="J22" s="16"/>
      <c r="K22" s="15"/>
      <c r="L22" s="38">
        <f>SUM(L8:L21)</f>
        <v>934767881277</v>
      </c>
      <c r="M22" s="16"/>
      <c r="N22" s="15"/>
      <c r="O22" s="16"/>
      <c r="S22" s="23"/>
    </row>
    <row r="23" spans="1:19" ht="19.5" thickTop="1" x14ac:dyDescent="0.2"/>
  </sheetData>
  <mergeCells count="10">
    <mergeCell ref="A8:B21"/>
    <mergeCell ref="D8:D21"/>
    <mergeCell ref="A7:B7"/>
    <mergeCell ref="J7:K7"/>
    <mergeCell ref="A1:P1"/>
    <mergeCell ref="A2:P2"/>
    <mergeCell ref="A3:P3"/>
    <mergeCell ref="B5:P5"/>
    <mergeCell ref="L6:L7"/>
    <mergeCell ref="O6:O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26"/>
  <sheetViews>
    <sheetView rightToLeft="1" workbookViewId="0">
      <selection activeCell="D22" sqref="D22"/>
    </sheetView>
  </sheetViews>
  <sheetFormatPr defaultRowHeight="12.75" x14ac:dyDescent="0.2"/>
  <cols>
    <col min="1" max="1" width="12.28515625" bestFit="1" customWidth="1"/>
    <col min="2" max="2" width="40.28515625" customWidth="1"/>
    <col min="3" max="3" width="1.28515625" customWidth="1"/>
    <col min="4" max="4" width="19.42578125" style="16" customWidth="1"/>
    <col min="5" max="5" width="1.28515625" style="16" customWidth="1"/>
    <col min="6" max="6" width="20.7109375" style="16" customWidth="1"/>
    <col min="7" max="7" width="1.28515625" style="16" customWidth="1"/>
    <col min="8" max="8" width="19.42578125" style="16" customWidth="1"/>
    <col min="9" max="9" width="1.28515625" style="16" customWidth="1"/>
    <col min="10" max="10" width="19.42578125" style="16" customWidth="1"/>
    <col min="11" max="11" width="0.28515625" style="16" customWidth="1"/>
    <col min="12" max="13" width="9.140625" style="16"/>
  </cols>
  <sheetData>
    <row r="1" spans="1:10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1.75" customHeight="1" x14ac:dyDescent="0.2">
      <c r="A2" s="42" t="s">
        <v>135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4.45" customHeight="1" x14ac:dyDescent="0.2"/>
    <row r="5" spans="1:10" ht="14.45" customHeight="1" x14ac:dyDescent="0.2">
      <c r="A5" s="1" t="s">
        <v>179</v>
      </c>
      <c r="B5" s="43" t="s">
        <v>180</v>
      </c>
      <c r="C5" s="43"/>
      <c r="D5" s="43"/>
      <c r="E5" s="43"/>
      <c r="F5" s="43"/>
      <c r="G5" s="43"/>
      <c r="H5" s="43"/>
      <c r="I5" s="43"/>
      <c r="J5" s="43"/>
    </row>
    <row r="6" spans="1:10" ht="14.45" customHeight="1" x14ac:dyDescent="0.2">
      <c r="D6" s="45" t="s">
        <v>152</v>
      </c>
      <c r="E6" s="45"/>
      <c r="F6" s="45"/>
      <c r="H6" s="45" t="s">
        <v>153</v>
      </c>
      <c r="I6" s="45"/>
      <c r="J6" s="45"/>
    </row>
    <row r="7" spans="1:10" ht="36.4" customHeight="1" x14ac:dyDescent="0.2">
      <c r="A7" s="45" t="s">
        <v>181</v>
      </c>
      <c r="B7" s="45"/>
      <c r="D7" s="14" t="s">
        <v>182</v>
      </c>
      <c r="E7" s="17"/>
      <c r="F7" s="14" t="s">
        <v>183</v>
      </c>
      <c r="H7" s="14" t="s">
        <v>182</v>
      </c>
      <c r="I7" s="17"/>
      <c r="J7" s="14" t="s">
        <v>183</v>
      </c>
    </row>
    <row r="8" spans="1:10" ht="21.75" customHeight="1" x14ac:dyDescent="0.2">
      <c r="A8" s="11" t="s">
        <v>216</v>
      </c>
      <c r="B8" s="33"/>
      <c r="D8" s="23">
        <v>4212773</v>
      </c>
      <c r="F8" s="19">
        <f>D8/D$19*100</f>
        <v>9.1779894134950491E-5</v>
      </c>
      <c r="H8" s="23">
        <v>2613785770264</v>
      </c>
      <c r="J8" s="19">
        <f>H8/H$19*100</f>
        <v>17.877356042520557</v>
      </c>
    </row>
    <row r="9" spans="1:10" ht="21.75" customHeight="1" x14ac:dyDescent="0.2">
      <c r="A9" s="11" t="s">
        <v>217</v>
      </c>
      <c r="B9" s="32"/>
      <c r="D9" s="23">
        <v>0</v>
      </c>
      <c r="F9" s="24">
        <f t="shared" ref="F9:F18" si="0">D9/D$19*100</f>
        <v>0</v>
      </c>
      <c r="H9" s="23">
        <v>144688</v>
      </c>
      <c r="J9" s="24">
        <f t="shared" ref="J9:J18" si="1">H9/H$19*100</f>
        <v>9.8961396167481479E-7</v>
      </c>
    </row>
    <row r="10" spans="1:10" ht="21.75" customHeight="1" x14ac:dyDescent="0.2">
      <c r="A10" s="11" t="s">
        <v>219</v>
      </c>
      <c r="B10" s="32"/>
      <c r="D10" s="23">
        <v>392579926304</v>
      </c>
      <c r="F10" s="24">
        <f t="shared" si="0"/>
        <v>8.5527855585116477</v>
      </c>
      <c r="H10" s="23">
        <v>1062184172880</v>
      </c>
      <c r="J10" s="24">
        <f t="shared" si="1"/>
        <v>7.2649583058170899</v>
      </c>
    </row>
    <row r="11" spans="1:10" ht="21.75" customHeight="1" x14ac:dyDescent="0.2">
      <c r="A11" s="11" t="s">
        <v>218</v>
      </c>
      <c r="B11" s="32"/>
      <c r="D11" s="23">
        <v>52658784351</v>
      </c>
      <c r="F11" s="24">
        <f t="shared" si="0"/>
        <v>1.147229545244894</v>
      </c>
      <c r="H11" s="23">
        <v>103197218520</v>
      </c>
      <c r="J11" s="24">
        <f t="shared" si="1"/>
        <v>0.70583191593911565</v>
      </c>
    </row>
    <row r="12" spans="1:10" ht="21.75" customHeight="1" x14ac:dyDescent="0.2">
      <c r="A12" s="11" t="s">
        <v>210</v>
      </c>
      <c r="B12" s="32"/>
      <c r="D12" s="23">
        <v>201753305335</v>
      </c>
      <c r="F12" s="24">
        <f t="shared" si="0"/>
        <v>4.3954176987515448</v>
      </c>
      <c r="H12" s="23">
        <v>201753305335</v>
      </c>
      <c r="J12" s="24">
        <f t="shared" si="1"/>
        <v>1.3799201576741531</v>
      </c>
    </row>
    <row r="13" spans="1:10" ht="21.75" customHeight="1" x14ac:dyDescent="0.2">
      <c r="A13" s="11" t="s">
        <v>212</v>
      </c>
      <c r="B13" s="32"/>
      <c r="D13" s="23">
        <v>421738675391</v>
      </c>
      <c r="F13" s="24">
        <f t="shared" si="0"/>
        <v>9.1880409839315416</v>
      </c>
      <c r="H13" s="23">
        <v>663841934214</v>
      </c>
      <c r="J13" s="24">
        <f t="shared" si="1"/>
        <v>4.5404404404193039</v>
      </c>
    </row>
    <row r="14" spans="1:10" ht="21.75" customHeight="1" x14ac:dyDescent="0.2">
      <c r="A14" s="11" t="s">
        <v>220</v>
      </c>
      <c r="B14" s="32"/>
      <c r="D14" s="23">
        <v>1320204365238</v>
      </c>
      <c r="F14" s="24">
        <f t="shared" si="0"/>
        <v>28.762104409148829</v>
      </c>
      <c r="H14" s="23">
        <v>3797609254535</v>
      </c>
      <c r="J14" s="24">
        <f t="shared" si="1"/>
        <v>25.974283556848675</v>
      </c>
    </row>
    <row r="15" spans="1:10" ht="21.75" customHeight="1" x14ac:dyDescent="0.2">
      <c r="A15" s="11" t="s">
        <v>213</v>
      </c>
      <c r="B15" s="32"/>
      <c r="D15" s="23">
        <v>144657164548</v>
      </c>
      <c r="F15" s="24">
        <f t="shared" si="0"/>
        <v>3.1515154621617523</v>
      </c>
      <c r="H15" s="23">
        <v>280151101530</v>
      </c>
      <c r="J15" s="24">
        <f t="shared" si="1"/>
        <v>1.9161329305309807</v>
      </c>
    </row>
    <row r="16" spans="1:10" ht="21.75" customHeight="1" x14ac:dyDescent="0.2">
      <c r="A16" s="11" t="s">
        <v>214</v>
      </c>
      <c r="B16" s="32"/>
      <c r="D16" s="23">
        <v>734990153212</v>
      </c>
      <c r="F16" s="24">
        <f t="shared" si="0"/>
        <v>16.012569025681756</v>
      </c>
      <c r="H16" s="23">
        <v>2045951683504</v>
      </c>
      <c r="J16" s="24">
        <f t="shared" si="1"/>
        <v>13.993574801695027</v>
      </c>
    </row>
    <row r="17" spans="1:10" ht="21.75" customHeight="1" x14ac:dyDescent="0.2">
      <c r="A17" s="11" t="s">
        <v>211</v>
      </c>
      <c r="B17" s="32"/>
      <c r="D17" s="23">
        <v>344060737738</v>
      </c>
      <c r="F17" s="24">
        <f t="shared" si="0"/>
        <v>7.4957416612731347</v>
      </c>
      <c r="H17" s="23">
        <v>2739364147142</v>
      </c>
      <c r="J17" s="24">
        <f t="shared" si="1"/>
        <v>18.736267044420718</v>
      </c>
    </row>
    <row r="18" spans="1:10" ht="21.75" customHeight="1" x14ac:dyDescent="0.2">
      <c r="A18" s="11" t="s">
        <v>221</v>
      </c>
      <c r="B18" s="32"/>
      <c r="D18" s="23">
        <v>977435328513</v>
      </c>
      <c r="F18" s="24">
        <f t="shared" si="0"/>
        <v>21.294503875400764</v>
      </c>
      <c r="H18" s="23">
        <v>1112811905252</v>
      </c>
      <c r="J18" s="24">
        <f t="shared" si="1"/>
        <v>7.6112338145204186</v>
      </c>
    </row>
    <row r="19" spans="1:10" ht="21.75" customHeight="1" thickBot="1" x14ac:dyDescent="0.25">
      <c r="A19" s="49" t="s">
        <v>25</v>
      </c>
      <c r="B19" s="49"/>
      <c r="D19" s="21">
        <f>SUM(D8:D18)</f>
        <v>4590082653403</v>
      </c>
      <c r="F19" s="34">
        <f>SUM(F8:F18)</f>
        <v>100</v>
      </c>
      <c r="H19" s="21">
        <f>SUM(H8:H18)</f>
        <v>14620650637864</v>
      </c>
      <c r="J19" s="21">
        <f>SUM(J8:J18)</f>
        <v>100</v>
      </c>
    </row>
    <row r="20" spans="1:10" ht="13.5" thickTop="1" x14ac:dyDescent="0.2"/>
    <row r="21" spans="1:10" x14ac:dyDescent="0.2">
      <c r="H21" s="26"/>
    </row>
    <row r="22" spans="1:10" x14ac:dyDescent="0.2">
      <c r="D22" s="26"/>
    </row>
    <row r="23" spans="1:10" x14ac:dyDescent="0.2">
      <c r="D23" s="26"/>
    </row>
    <row r="24" spans="1:10" x14ac:dyDescent="0.2">
      <c r="D24" s="26"/>
    </row>
    <row r="26" spans="1:10" x14ac:dyDescent="0.2">
      <c r="H26" s="26"/>
    </row>
  </sheetData>
  <mergeCells count="8">
    <mergeCell ref="A19:B19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Ghazaleh Khademian</dc:creator>
  <dc:description/>
  <cp:lastModifiedBy>Ghazaleh Khademian</cp:lastModifiedBy>
  <dcterms:created xsi:type="dcterms:W3CDTF">2026-06-28T11:35:40Z</dcterms:created>
  <dcterms:modified xsi:type="dcterms:W3CDTF">2026-06-29T07:43:24Z</dcterms:modified>
</cp:coreProperties>
</file>