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پرتفو\1405\"/>
    </mc:Choice>
  </mc:AlternateContent>
  <xr:revisionPtr revIDLastSave="0" documentId="13_ncr:1_{71C03A8D-55D5-4D33-9E9F-2C39F18D9C71}" xr6:coauthVersionLast="47" xr6:coauthVersionMax="47" xr10:uidLastSave="{00000000-0000-0000-0000-000000000000}"/>
  <bookViews>
    <workbookView xWindow="-120" yWindow="-120" windowWidth="29040" windowHeight="15840" firstSheet="7" activeTab="7" xr2:uid="{00000000-000D-0000-FFFF-FFFF00000000}"/>
  </bookViews>
  <sheets>
    <sheet name="واحدهای صندوق" sheetId="4" r:id="rId1"/>
    <sheet name="اوراق" sheetId="5" r:id="rId2"/>
    <sheet name="تعدیل قیمت" sheetId="6" r:id="rId3"/>
    <sheet name="سپرده" sheetId="7" r:id="rId4"/>
    <sheet name="درآمد" sheetId="8" r:id="rId5"/>
    <sheet name="درآمد سرمایه گذاری در صندوق" sheetId="10" r:id="rId6"/>
    <sheet name="درآمد سرمایه گذاری در اوراق به" sheetId="11" r:id="rId7"/>
    <sheet name="مبالغ تخصیصی اوراق" sheetId="12" r:id="rId8"/>
    <sheet name="درآمد سپرده بانکی" sheetId="13" r:id="rId9"/>
    <sheet name="سایر درآمدها" sheetId="14" r:id="rId10"/>
    <sheet name="سود اوراق بهادار" sheetId="17" r:id="rId11"/>
    <sheet name="سود سپرده بانکی" sheetId="18" r:id="rId12"/>
    <sheet name="درآمد ناشی از فروش" sheetId="19" r:id="rId13"/>
    <sheet name="درآمد ناشی از تغییر قیمت اوراق" sheetId="21" r:id="rId14"/>
  </sheets>
  <definedNames>
    <definedName name="_xlnm.Print_Area" localSheetId="1">اوراق!$A$1:$AM$34</definedName>
    <definedName name="_xlnm.Print_Area" localSheetId="2">'تعدیل قیمت'!$A$1:$N$14</definedName>
    <definedName name="_xlnm.Print_Area" localSheetId="4">درآمد!$A$1:$K$13</definedName>
    <definedName name="_xlnm.Print_Area" localSheetId="8">'درآمد سپرده بانکی'!$A$1:$K$18</definedName>
    <definedName name="_xlnm.Print_Area" localSheetId="6">'درآمد سرمایه گذاری در اوراق به'!$A$1:$R$42</definedName>
    <definedName name="_xlnm.Print_Area" localSheetId="5">'درآمد سرمایه گذاری در صندوق'!$A$1:$X$11</definedName>
    <definedName name="_xlnm.Print_Area" localSheetId="13">'درآمد ناشی از تغییر قیمت اوراق'!$A$1:$R$33</definedName>
    <definedName name="_xlnm.Print_Area" localSheetId="12">'درآمد ناشی از فروش'!$A$1:$R$23</definedName>
    <definedName name="_xlnm.Print_Area" localSheetId="9">'سایر درآمدها'!$A$1:$G$11</definedName>
    <definedName name="_xlnm.Print_Area" localSheetId="3">سپرده!$A$1:$M$20</definedName>
    <definedName name="_xlnm.Print_Area" localSheetId="10">'سود اوراق بهادار'!$A$1:$U$40</definedName>
    <definedName name="_xlnm.Print_Area" localSheetId="11">'سود سپرده بانکی'!$A$1:$N$18</definedName>
    <definedName name="_xlnm.Print_Area" localSheetId="7">'مبالغ تخصیصی اوراق'!$A$1:$R$19</definedName>
    <definedName name="_xlnm.Print_Area" localSheetId="0">'واحدهای صندوق'!$A$1:$AB$11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0" l="1"/>
  <c r="L9" i="10"/>
  <c r="L23" i="12"/>
  <c r="J22" i="12"/>
  <c r="W11" i="10" l="1"/>
  <c r="W10" i="10"/>
  <c r="W9" i="10"/>
  <c r="L11" i="10"/>
  <c r="J13" i="8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10" i="8"/>
  <c r="F9" i="8"/>
  <c r="Q42" i="11"/>
  <c r="O42" i="11"/>
  <c r="M42" i="11"/>
  <c r="K42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10" i="11"/>
  <c r="Q9" i="11"/>
  <c r="O28" i="11"/>
  <c r="I13" i="11"/>
  <c r="I11" i="11"/>
  <c r="I15" i="11"/>
  <c r="I16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10" i="11"/>
  <c r="I9" i="11"/>
  <c r="G42" i="11"/>
  <c r="E42" i="11"/>
  <c r="J11" i="10"/>
  <c r="H11" i="10"/>
  <c r="F11" i="10"/>
  <c r="D11" i="10"/>
  <c r="J10" i="10"/>
  <c r="J9" i="10"/>
  <c r="C18" i="11"/>
  <c r="I18" i="11" s="1"/>
  <c r="C17" i="11"/>
  <c r="I17" i="11" s="1"/>
  <c r="C14" i="11"/>
  <c r="I14" i="11" s="1"/>
  <c r="C12" i="11"/>
  <c r="I12" i="11" s="1"/>
  <c r="I8" i="21"/>
  <c r="I33" i="21" s="1"/>
  <c r="G31" i="11"/>
  <c r="J18" i="13"/>
  <c r="J9" i="13"/>
  <c r="J10" i="13"/>
  <c r="J11" i="13"/>
  <c r="J12" i="13"/>
  <c r="J13" i="13"/>
  <c r="J14" i="13"/>
  <c r="J15" i="13"/>
  <c r="J16" i="13"/>
  <c r="J17" i="13"/>
  <c r="J8" i="13"/>
  <c r="F18" i="13"/>
  <c r="F10" i="13"/>
  <c r="F11" i="13"/>
  <c r="F12" i="13"/>
  <c r="F13" i="13"/>
  <c r="F14" i="13"/>
  <c r="F15" i="13"/>
  <c r="F16" i="13"/>
  <c r="F17" i="13"/>
  <c r="F9" i="13"/>
  <c r="F8" i="13"/>
  <c r="D18" i="13"/>
  <c r="H18" i="13"/>
  <c r="P29" i="17"/>
  <c r="T29" i="17" s="1"/>
  <c r="J29" i="17"/>
  <c r="N29" i="17" s="1"/>
  <c r="P37" i="17"/>
  <c r="J37" i="17"/>
  <c r="N37" i="17" s="1"/>
  <c r="P33" i="17"/>
  <c r="T33" i="17" s="1"/>
  <c r="J33" i="17"/>
  <c r="N33" i="17" s="1"/>
  <c r="P31" i="17"/>
  <c r="T31" i="17" s="1"/>
  <c r="J31" i="17"/>
  <c r="T17" i="17"/>
  <c r="T18" i="17"/>
  <c r="J28" i="17"/>
  <c r="N28" i="17" s="1"/>
  <c r="J13" i="17"/>
  <c r="N11" i="17"/>
  <c r="N12" i="17"/>
  <c r="N13" i="17"/>
  <c r="N14" i="17"/>
  <c r="N15" i="17"/>
  <c r="N16" i="17"/>
  <c r="N18" i="17"/>
  <c r="N19" i="17"/>
  <c r="N20" i="17"/>
  <c r="N21" i="17"/>
  <c r="N22" i="17"/>
  <c r="N23" i="17"/>
  <c r="N24" i="17"/>
  <c r="N25" i="17"/>
  <c r="N26" i="17"/>
  <c r="N27" i="17"/>
  <c r="N30" i="17"/>
  <c r="N32" i="17"/>
  <c r="N34" i="17"/>
  <c r="N35" i="17"/>
  <c r="N36" i="17"/>
  <c r="N38" i="17"/>
  <c r="N39" i="17"/>
  <c r="N9" i="17"/>
  <c r="J10" i="17"/>
  <c r="N10" i="17" s="1"/>
  <c r="R40" i="17"/>
  <c r="P13" i="17"/>
  <c r="T13" i="17" s="1"/>
  <c r="T11" i="17"/>
  <c r="T12" i="17"/>
  <c r="T14" i="17"/>
  <c r="T15" i="17"/>
  <c r="T16" i="17"/>
  <c r="T19" i="17"/>
  <c r="T20" i="17"/>
  <c r="T21" i="17"/>
  <c r="T22" i="17"/>
  <c r="T23" i="17"/>
  <c r="T24" i="17"/>
  <c r="T25" i="17"/>
  <c r="T26" i="17"/>
  <c r="T27" i="17"/>
  <c r="T28" i="17"/>
  <c r="T30" i="17"/>
  <c r="T32" i="17"/>
  <c r="T34" i="17"/>
  <c r="T35" i="17"/>
  <c r="T36" i="17"/>
  <c r="T37" i="17"/>
  <c r="T38" i="17"/>
  <c r="T39" i="17"/>
  <c r="T9" i="17"/>
  <c r="P10" i="17"/>
  <c r="T10" i="17" s="1"/>
  <c r="M18" i="18"/>
  <c r="K18" i="18"/>
  <c r="I18" i="18"/>
  <c r="G18" i="18"/>
  <c r="E18" i="18"/>
  <c r="C18" i="18"/>
  <c r="I23" i="19"/>
  <c r="Q23" i="19"/>
  <c r="Q19" i="19"/>
  <c r="Q33" i="21"/>
  <c r="L20" i="7"/>
  <c r="L10" i="7"/>
  <c r="L11" i="7"/>
  <c r="L12" i="7"/>
  <c r="L13" i="7"/>
  <c r="L14" i="7"/>
  <c r="L15" i="7"/>
  <c r="L16" i="7"/>
  <c r="L17" i="7"/>
  <c r="L18" i="7"/>
  <c r="L19" i="7"/>
  <c r="L9" i="7"/>
  <c r="AL34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10" i="5"/>
  <c r="AL9" i="5"/>
  <c r="T34" i="5"/>
  <c r="AJ34" i="5"/>
  <c r="AA11" i="4"/>
  <c r="AA10" i="4"/>
  <c r="AA9" i="4"/>
  <c r="Y11" i="4"/>
  <c r="I42" i="11" l="1"/>
  <c r="C42" i="11"/>
  <c r="J40" i="17"/>
  <c r="T40" i="17"/>
  <c r="P40" i="17"/>
  <c r="N31" i="17"/>
  <c r="N40" i="17" s="1"/>
</calcChain>
</file>

<file path=xl/sharedStrings.xml><?xml version="1.0" encoding="utf-8"?>
<sst xmlns="http://schemas.openxmlformats.org/spreadsheetml/2006/main" count="565" uniqueCount="227">
  <si>
    <t>صندوق سرمایه‌گذاری در اوراق بهادار با درآمد ثابت نگین سامان</t>
  </si>
  <si>
    <t>صورت وضعیت پرتفوی</t>
  </si>
  <si>
    <t>برای ماه منتهی به 1405/02/31</t>
  </si>
  <si>
    <t>1405/01/31</t>
  </si>
  <si>
    <t>تغییرات طی دوره</t>
  </si>
  <si>
    <t>1405/02/31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</si>
  <si>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</si>
  <si>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</si>
  <si>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</si>
  <si>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</si>
  <si>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</si>
  <si>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</si>
  <si>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</si>
  <si>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</si>
  <si>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</si>
  <si>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</si>
  <si>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</si>
  <si>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</si>
  <si>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</si>
  <si>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</si>
  <si>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</si>
  <si>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</si>
  <si>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</si>
  <si>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ثروت هیوا-س</t>
  </si>
  <si>
    <t>صندوق س. طلا کیمیا زرین کاردان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</si>
  <si>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</si>
  <si>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</si>
  <si>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</si>
  <si>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</si>
  <si>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</si>
  <si>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</si>
  <si>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</si>
  <si>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</si>
  <si>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</si>
  <si>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</si>
  <si>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شمش بیلت خوزستان</t>
  </si>
  <si>
    <t>بله</t>
  </si>
  <si>
    <t>1404/12/24</t>
  </si>
  <si>
    <t>1406/12/24</t>
  </si>
  <si>
    <t>سلف موازی گازمایع کنگان051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</si>
  <si>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</si>
  <si>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</si>
  <si>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</si>
  <si>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</si>
  <si>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</si>
  <si>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آفتاب061</t>
  </si>
  <si>
    <t>1404/02/03</t>
  </si>
  <si>
    <t>1406/02/03</t>
  </si>
  <si>
    <t>اجاره تابان فرداکاردان14070603</t>
  </si>
  <si>
    <t>1404/06/03</t>
  </si>
  <si>
    <t>1407/06/03</t>
  </si>
  <si>
    <t>صکوک اجاره فارس073-بدون ضامن</t>
  </si>
  <si>
    <t>1403/03/07</t>
  </si>
  <si>
    <t>1407/03/07</t>
  </si>
  <si>
    <t>صکوک اجاره فارس840-بدون ضامن</t>
  </si>
  <si>
    <t>1404/04/30</t>
  </si>
  <si>
    <t>1408/04/30</t>
  </si>
  <si>
    <t>صکوک مرابحه وتوصا712-3ماهه23%</t>
  </si>
  <si>
    <t>1403/12/13</t>
  </si>
  <si>
    <t>1407/12/13</t>
  </si>
  <si>
    <t>مرابحه عام دولت118-ش.خ060725</t>
  </si>
  <si>
    <t>1401/07/25</t>
  </si>
  <si>
    <t>1406/07/25</t>
  </si>
  <si>
    <t>مرابحه عام دولت140-ش.خ050504</t>
  </si>
  <si>
    <t>1402/07/04</t>
  </si>
  <si>
    <t>1405/05/04</t>
  </si>
  <si>
    <t>مرابحه عام دولت145-ش.خ050707</t>
  </si>
  <si>
    <t>1402/09/07</t>
  </si>
  <si>
    <t>1405/07/07</t>
  </si>
  <si>
    <t>مرابحه عام دولت237-ش.خ070715</t>
  </si>
  <si>
    <t>1404/07/15</t>
  </si>
  <si>
    <t>1407/07/15</t>
  </si>
  <si>
    <t>مرابحه عام دولت244-ش.خ070913</t>
  </si>
  <si>
    <t>1404/08/13</t>
  </si>
  <si>
    <t>1407/09/13</t>
  </si>
  <si>
    <t>مرابحه عام دولت247-ش.خ070920</t>
  </si>
  <si>
    <t>1404/08/20</t>
  </si>
  <si>
    <t>1407/09/20</t>
  </si>
  <si>
    <t>مرابحه عام دولت250-ش.خ070205</t>
  </si>
  <si>
    <t>1404/09/05</t>
  </si>
  <si>
    <t>1407/02/05</t>
  </si>
  <si>
    <t>مرابحه عام دولت263-ش.خ070223</t>
  </si>
  <si>
    <t>1404/10/23</t>
  </si>
  <si>
    <t>1407/02/23</t>
  </si>
  <si>
    <t>مرابحه عام دولت270-ش.خ071121</t>
  </si>
  <si>
    <t>1404/11/21</t>
  </si>
  <si>
    <t>1407/11/21</t>
  </si>
  <si>
    <t>مرابحه ف.لبنی رامک شیراز071114</t>
  </si>
  <si>
    <t>1403/11/14</t>
  </si>
  <si>
    <t>1407/11/14</t>
  </si>
  <si>
    <t>مرابحه ف.لبنی رامک شیراز080629</t>
  </si>
  <si>
    <t>1404/06/29</t>
  </si>
  <si>
    <t>1408/06/29</t>
  </si>
  <si>
    <t>مرابحه فولادهرمزکاردان080923</t>
  </si>
  <si>
    <t>1404/09/23</t>
  </si>
  <si>
    <t>1408/09/23</t>
  </si>
  <si>
    <t>مرابحه لورچ 080202</t>
  </si>
  <si>
    <t>1403/02/02</t>
  </si>
  <si>
    <t>1408/02/02</t>
  </si>
  <si>
    <t>مشارکت ش قم612-3 ماهه 20.5%</t>
  </si>
  <si>
    <t>1402/12/28</t>
  </si>
  <si>
    <t>1406/12/28</t>
  </si>
  <si>
    <t>صکوک اجاره مپنا67-3ماهه23%</t>
  </si>
  <si>
    <t>1403/07/01</t>
  </si>
  <si>
    <t>1406/07/01</t>
  </si>
  <si>
    <t>مرابحه عام دولت258-ش.خ070302</t>
  </si>
  <si>
    <t>1404/10/02</t>
  </si>
  <si>
    <t>1407/03/02</t>
  </si>
  <si>
    <t>اوراق مشارکت طرح قطارشهری اصفهان 1404</t>
  </si>
  <si>
    <t>خیر</t>
  </si>
  <si>
    <t>1403/12/28</t>
  </si>
  <si>
    <t>1407/12/28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</si>
  <si>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</si>
  <si>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</si>
  <si>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</si>
  <si>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</si>
  <si>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</si>
  <si>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</si>
  <si>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</si>
  <si>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</si>
  <si>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</si>
  <si>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</si>
  <si>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</si>
  <si>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</si>
  <si>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</si>
  <si>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</si>
  <si>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</si>
  <si>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</si>
  <si>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</si>
  <si>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</si>
  <si>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</si>
  <si>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</si>
  <si>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</si>
  <si>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</si>
  <si>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</si>
  <si>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</si>
  <si>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</si>
  <si>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</si>
  <si>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</si>
  <si>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</si>
  <si>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</si>
  <si>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</si>
  <si>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</si>
  <si>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</si>
  <si>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</si>
  <si>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</si>
  <si>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</si>
  <si>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</si>
  <si>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</si>
  <si>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</si>
  <si>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</si>
  <si>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عنوان</t>
  </si>
  <si>
    <t>درآمد سود اوراق</t>
  </si>
  <si>
    <t>صکوک مرابحه دعبید12-3ماهه18%</t>
  </si>
  <si>
    <t>سلف موازی متانول بوشهر041</t>
  </si>
  <si>
    <t>مرابحه عام دولت174-ش.خ041027</t>
  </si>
  <si>
    <t>مرابحه عام دولت209-ش.خ050821</t>
  </si>
  <si>
    <t>مرابحه عام دولت242-ش.خ070806</t>
  </si>
  <si>
    <t>مرابحه عام دولت269-ش.خ071021</t>
  </si>
  <si>
    <t>اجاره تابان فرداکاران14061205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</si>
  <si>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</si>
  <si>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</si>
  <si>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</si>
  <si>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</si>
  <si>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</si>
  <si>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</si>
  <si>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</si>
  <si>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</si>
  <si>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</si>
  <si>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</si>
  <si>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</si>
  <si>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</si>
  <si>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</si>
  <si>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</si>
  <si>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</si>
  <si>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</si>
  <si>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</si>
  <si>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</si>
  <si>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</si>
  <si>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</si>
  <si>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</si>
  <si>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</si>
  <si>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</si>
  <si>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1407/10/21</t>
  </si>
  <si>
    <t>1407/08/06</t>
  </si>
  <si>
    <t>1405/08/21</t>
  </si>
  <si>
    <t>1406/12/05</t>
  </si>
  <si>
    <t>1404/10/27</t>
  </si>
  <si>
    <t>1404/12/25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</si>
  <si>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</si>
  <si>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</si>
  <si>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</si>
  <si>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</si>
  <si>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</si>
  <si>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</si>
  <si>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</si>
  <si>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اجاره فارس073-بدون ضامن</t>
  </si>
  <si>
    <t>اجاره فارس840-بدون ضامن</t>
  </si>
  <si>
    <t>اجاره مپنا67-3ماهه23%</t>
  </si>
  <si>
    <t>مرابحه وتوصا712-3ماهه23%</t>
  </si>
  <si>
    <t>بانک شهر</t>
  </si>
  <si>
    <t>بانک سامان</t>
  </si>
  <si>
    <t>بانک تجارت</t>
  </si>
  <si>
    <t xml:space="preserve">بانک پاسارگاد </t>
  </si>
  <si>
    <t xml:space="preserve">بانک اقتصاد نوین </t>
  </si>
  <si>
    <t xml:space="preserve">بانک صادرات </t>
  </si>
  <si>
    <t xml:space="preserve">بانک ملی </t>
  </si>
  <si>
    <t>بانک ملت</t>
  </si>
  <si>
    <t xml:space="preserve">بانک مسکن </t>
  </si>
  <si>
    <t xml:space="preserve">بانک گردشگری </t>
  </si>
  <si>
    <t xml:space="preserve">بانک تجارت </t>
  </si>
  <si>
    <t xml:space="preserve">بانک سامان </t>
  </si>
  <si>
    <t xml:space="preserve">بانک ملت </t>
  </si>
  <si>
    <t xml:space="preserve">بانک شهر </t>
  </si>
  <si>
    <t>مرابحه دعبید12-3ماهه18%</t>
  </si>
  <si>
    <t>سلف موازی سبلان053</t>
  </si>
  <si>
    <t>سلف موازی گاز مایع کنگان051</t>
  </si>
  <si>
    <t>سلف موازی فولاد خوزستان</t>
  </si>
  <si>
    <t xml:space="preserve"> 2-3-درآمد حاصل از سرمایه­گذاری در اوراق بهادار با درآمد ثابت</t>
  </si>
  <si>
    <t>اوراق مشارکت قطاری شهری اصفهان1404</t>
  </si>
  <si>
    <t>سلف شمش بیت خوزستان(عبلیت2)</t>
  </si>
  <si>
    <t>-</t>
  </si>
  <si>
    <t>صکوک مرابحه فولاد هرمز کاردان080923</t>
  </si>
  <si>
    <t>مرابحه ف.لبنی  رامک شیراز071114</t>
  </si>
  <si>
    <t>مرابحه ف.لبنی  رامک شیراز080629</t>
  </si>
  <si>
    <t>مشارکت شهرداری قم612</t>
  </si>
  <si>
    <t>اجاره مپنا67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</si>
</sst>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" fontId="4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3" fontId="7" fillId="0" borderId="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180"/>
    </xf>
    <xf numFmtId="0" fontId="3" fillId="0" borderId="0" xfId="0" applyFont="1" applyAlignment="1">
      <alignment horizontal="center" vertical="center" textRotation="180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7"/>
  <sheetViews>
    <sheetView rightToLeft="1" workbookViewId="0">
      <selection activeCell="AA9" sqref="AA9"/>
    </sheetView>
  </sheetViews>
  <sheetFormatPr defaultRowHeight="12.75" x14ac:dyDescent="0.2"/>
  <cols>
    <col min="1" max="1" width="5.140625" customWidth="1"/>
    <col min="2" max="2" width="2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7.7109375" bestFit="1" customWidth="1"/>
    <col min="10" max="10" width="1.28515625" customWidth="1"/>
    <col min="11" max="11" width="9.7109375" bestFit="1" customWidth="1"/>
    <col min="12" max="12" width="1.28515625" customWidth="1"/>
    <col min="13" max="13" width="17.570312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0.85546875" bestFit="1" customWidth="1"/>
    <col min="20" max="20" width="1.28515625" customWidth="1"/>
    <col min="21" max="21" width="22.28515625" bestFit="1" customWidth="1"/>
    <col min="22" max="22" width="1.28515625" customWidth="1"/>
    <col min="23" max="23" width="17.85546875" bestFit="1" customWidth="1"/>
    <col min="24" max="24" width="1.28515625" customWidth="1"/>
    <col min="25" max="25" width="17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3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33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3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33" ht="14.45" customHeight="1" x14ac:dyDescent="0.2"/>
    <row r="5" spans="1:33" ht="14.45" customHeight="1" x14ac:dyDescent="0.2">
      <c r="A5" s="1" t="s">
        <v>16</v>
      </c>
      <c r="B5" s="45" t="s">
        <v>17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6" spans="1:33" ht="14.45" customHeight="1" x14ac:dyDescent="0.2">
      <c r="E6" s="46" t="s">
        <v>3</v>
      </c>
      <c r="F6" s="46"/>
      <c r="G6" s="46"/>
      <c r="H6" s="46"/>
      <c r="I6" s="46"/>
      <c r="K6" s="46" t="s">
        <v>4</v>
      </c>
      <c r="L6" s="46"/>
      <c r="M6" s="46"/>
      <c r="N6" s="46"/>
      <c r="O6" s="46"/>
      <c r="P6" s="46"/>
      <c r="Q6" s="46"/>
      <c r="S6" s="46" t="s">
        <v>5</v>
      </c>
      <c r="T6" s="46"/>
      <c r="U6" s="46"/>
      <c r="V6" s="46"/>
      <c r="W6" s="46"/>
      <c r="X6" s="46"/>
      <c r="Y6" s="46"/>
      <c r="Z6" s="46"/>
      <c r="AA6" s="46"/>
    </row>
    <row r="7" spans="1:33" ht="14.45" customHeight="1" x14ac:dyDescent="0.2">
      <c r="E7" s="3"/>
      <c r="F7" s="3"/>
      <c r="G7" s="3"/>
      <c r="H7" s="3"/>
      <c r="I7" s="3"/>
      <c r="K7" s="47" t="s">
        <v>18</v>
      </c>
      <c r="L7" s="47"/>
      <c r="M7" s="47"/>
      <c r="N7" s="3"/>
      <c r="O7" s="47" t="s">
        <v>19</v>
      </c>
      <c r="P7" s="47"/>
      <c r="Q7" s="47"/>
      <c r="S7" s="3"/>
      <c r="T7" s="3"/>
      <c r="U7" s="3"/>
      <c r="V7" s="3"/>
      <c r="W7" s="3"/>
      <c r="X7" s="3"/>
      <c r="Y7" s="3"/>
      <c r="Z7" s="3"/>
      <c r="AA7" s="3"/>
    </row>
    <row r="8" spans="1:33" ht="14.45" customHeight="1" x14ac:dyDescent="0.2">
      <c r="A8" s="46" t="s">
        <v>20</v>
      </c>
      <c r="B8" s="46"/>
      <c r="D8" s="46" t="s">
        <v>21</v>
      </c>
      <c r="E8" s="46"/>
      <c r="G8" s="2" t="s">
        <v>9</v>
      </c>
      <c r="I8" s="2" t="s">
        <v>10</v>
      </c>
      <c r="K8" s="4" t="s">
        <v>8</v>
      </c>
      <c r="L8" s="3"/>
      <c r="M8" s="4" t="s">
        <v>9</v>
      </c>
      <c r="O8" s="4" t="s">
        <v>8</v>
      </c>
      <c r="P8" s="3"/>
      <c r="Q8" s="4" t="s">
        <v>11</v>
      </c>
      <c r="S8" s="2" t="s">
        <v>8</v>
      </c>
      <c r="U8" s="2" t="s">
        <v>22</v>
      </c>
      <c r="W8" s="2" t="s">
        <v>9</v>
      </c>
      <c r="Y8" s="2" t="s">
        <v>10</v>
      </c>
      <c r="AA8" s="2" t="s">
        <v>13</v>
      </c>
    </row>
    <row r="9" spans="1:33" ht="21.75" customHeight="1" x14ac:dyDescent="0.2">
      <c r="A9" s="48" t="s">
        <v>23</v>
      </c>
      <c r="B9" s="48"/>
      <c r="D9" s="49">
        <v>16500000</v>
      </c>
      <c r="E9" s="49"/>
      <c r="F9" s="14"/>
      <c r="G9" s="13">
        <v>385316688442</v>
      </c>
      <c r="H9" s="14"/>
      <c r="I9" s="13">
        <v>414020557500</v>
      </c>
      <c r="J9" s="14"/>
      <c r="K9" s="13">
        <v>0</v>
      </c>
      <c r="L9" s="14"/>
      <c r="M9" s="13">
        <v>0</v>
      </c>
      <c r="N9" s="14"/>
      <c r="O9" s="13">
        <v>0</v>
      </c>
      <c r="P9" s="14"/>
      <c r="Q9" s="13">
        <v>0</v>
      </c>
      <c r="R9" s="14"/>
      <c r="S9" s="13">
        <v>16500000</v>
      </c>
      <c r="T9" s="14"/>
      <c r="U9" s="13">
        <v>26380</v>
      </c>
      <c r="V9" s="14"/>
      <c r="W9" s="13">
        <v>385316688442</v>
      </c>
      <c r="X9" s="14"/>
      <c r="Y9" s="13">
        <v>434268879000</v>
      </c>
      <c r="Z9" s="14"/>
      <c r="AA9" s="15">
        <f>Y9/303372160101673*100</f>
        <v>0.14314724161058745</v>
      </c>
      <c r="AB9" s="14"/>
      <c r="AC9" s="14"/>
      <c r="AD9" s="14"/>
      <c r="AE9" s="14"/>
      <c r="AF9" s="14"/>
      <c r="AG9" s="14"/>
    </row>
    <row r="10" spans="1:33" ht="21.75" customHeight="1" x14ac:dyDescent="0.2">
      <c r="A10" s="50" t="s">
        <v>24</v>
      </c>
      <c r="B10" s="50"/>
      <c r="D10" s="51">
        <v>6331272</v>
      </c>
      <c r="E10" s="51"/>
      <c r="F10" s="14"/>
      <c r="G10" s="16">
        <v>950371693783</v>
      </c>
      <c r="H10" s="14"/>
      <c r="I10" s="16">
        <v>923129999656.12805</v>
      </c>
      <c r="J10" s="14"/>
      <c r="K10" s="20">
        <v>9364833</v>
      </c>
      <c r="L10" s="14"/>
      <c r="M10" s="16">
        <v>1501665408398</v>
      </c>
      <c r="N10" s="14"/>
      <c r="O10" s="20">
        <v>0</v>
      </c>
      <c r="P10" s="14"/>
      <c r="Q10" s="16">
        <v>0</v>
      </c>
      <c r="R10" s="14"/>
      <c r="S10" s="20">
        <v>15696105</v>
      </c>
      <c r="T10" s="14"/>
      <c r="U10" s="20">
        <v>164949</v>
      </c>
      <c r="V10" s="14"/>
      <c r="W10" s="16">
        <v>2452037102181</v>
      </c>
      <c r="X10" s="14"/>
      <c r="Y10" s="16">
        <v>2585949955456</v>
      </c>
      <c r="Z10" s="14"/>
      <c r="AA10" s="17">
        <f>Y10/303372160101673*100</f>
        <v>0.85240186660151596</v>
      </c>
      <c r="AB10" s="14"/>
      <c r="AC10" s="14"/>
      <c r="AD10" s="14"/>
      <c r="AE10" s="14"/>
      <c r="AF10" s="14"/>
      <c r="AG10" s="14"/>
    </row>
    <row r="11" spans="1:33" ht="21.75" customHeight="1" x14ac:dyDescent="0.2">
      <c r="A11" s="52" t="s">
        <v>25</v>
      </c>
      <c r="B11" s="52"/>
      <c r="D11" s="51"/>
      <c r="E11" s="51"/>
      <c r="F11" s="14"/>
      <c r="G11" s="18">
        <v>1335688382225</v>
      </c>
      <c r="H11" s="14"/>
      <c r="I11" s="18">
        <v>1337150557156.1299</v>
      </c>
      <c r="J11" s="14"/>
      <c r="K11" s="20"/>
      <c r="L11" s="14"/>
      <c r="M11" s="18">
        <v>1501665408398</v>
      </c>
      <c r="N11" s="14"/>
      <c r="O11" s="20"/>
      <c r="P11" s="14"/>
      <c r="Q11" s="18">
        <v>0</v>
      </c>
      <c r="R11" s="14"/>
      <c r="S11" s="20"/>
      <c r="T11" s="14"/>
      <c r="U11" s="20"/>
      <c r="V11" s="14"/>
      <c r="W11" s="18">
        <v>2837353790623</v>
      </c>
      <c r="X11" s="14"/>
      <c r="Y11" s="18">
        <f>SUM(Y9:Y10)</f>
        <v>3020218834456</v>
      </c>
      <c r="Z11" s="14"/>
      <c r="AA11" s="19">
        <f>SUM(AA9:AA10)</f>
        <v>0.99554910821210341</v>
      </c>
      <c r="AB11" s="14"/>
      <c r="AC11" s="14"/>
      <c r="AD11" s="14"/>
      <c r="AE11" s="14"/>
      <c r="AF11" s="14"/>
      <c r="AG11" s="14"/>
    </row>
    <row r="12" spans="1:33" x14ac:dyDescent="0.2"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x14ac:dyDescent="0.2"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x14ac:dyDescent="0.2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22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x14ac:dyDescent="0.2">
      <c r="G15" s="21"/>
    </row>
    <row r="16" spans="1:33" x14ac:dyDescent="0.2">
      <c r="W16" s="21"/>
    </row>
    <row r="17" spans="7:7" x14ac:dyDescent="0.2">
      <c r="G17" s="21"/>
    </row>
  </sheetData>
  <mergeCells count="17">
    <mergeCell ref="A10:B10"/>
    <mergeCell ref="D10:E10"/>
    <mergeCell ref="A11:B11"/>
    <mergeCell ref="D11:E11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4"/>
  <sheetViews>
    <sheetView rightToLeft="1" workbookViewId="0">
      <selection activeCell="F22" sqref="F2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8" ht="29.1" customHeight="1" x14ac:dyDescent="0.2">
      <c r="A1" s="44" t="s">
        <v>0</v>
      </c>
      <c r="B1" s="44"/>
      <c r="C1" s="44"/>
      <c r="D1" s="44"/>
      <c r="E1" s="44"/>
      <c r="F1" s="44"/>
    </row>
    <row r="2" spans="1:8" ht="21.75" customHeight="1" x14ac:dyDescent="0.2">
      <c r="A2" s="44" t="s">
        <v>127</v>
      </c>
      <c r="B2" s="44"/>
      <c r="C2" s="44"/>
      <c r="D2" s="44"/>
      <c r="E2" s="44"/>
      <c r="F2" s="44"/>
    </row>
    <row r="3" spans="1:8" ht="21.75" customHeight="1" x14ac:dyDescent="0.2">
      <c r="A3" s="44" t="s">
        <v>2</v>
      </c>
      <c r="B3" s="44"/>
      <c r="C3" s="44"/>
      <c r="D3" s="44"/>
      <c r="E3" s="44"/>
      <c r="F3" s="44"/>
    </row>
    <row r="4" spans="1:8" ht="14.45" customHeight="1" x14ac:dyDescent="0.2"/>
    <row r="5" spans="1:8" ht="29.1" customHeight="1" x14ac:dyDescent="0.2">
      <c r="A5" s="1" t="s">
        <v>174</v>
      </c>
      <c r="B5" s="45" t="s">
        <v>142</v>
      </c>
      <c r="C5" s="45"/>
      <c r="D5" s="45"/>
      <c r="E5" s="45"/>
      <c r="F5" s="45"/>
    </row>
    <row r="6" spans="1:8" ht="14.45" customHeight="1" x14ac:dyDescent="0.2">
      <c r="D6" s="2" t="s">
        <v>144</v>
      </c>
      <c r="F6" s="2" t="s">
        <v>5</v>
      </c>
    </row>
    <row r="7" spans="1:8" ht="14.45" customHeight="1" x14ac:dyDescent="0.2">
      <c r="A7" s="46" t="s">
        <v>142</v>
      </c>
      <c r="B7" s="46"/>
      <c r="D7" s="4" t="s">
        <v>124</v>
      </c>
      <c r="F7" s="4" t="s">
        <v>124</v>
      </c>
    </row>
    <row r="8" spans="1:8" ht="21.75" customHeight="1" x14ac:dyDescent="0.2">
      <c r="A8" s="48" t="s">
        <v>142</v>
      </c>
      <c r="B8" s="48"/>
      <c r="D8" s="13">
        <v>-776</v>
      </c>
      <c r="E8" s="14"/>
      <c r="F8" s="13">
        <v>864</v>
      </c>
      <c r="G8" s="14"/>
      <c r="H8" s="14"/>
    </row>
    <row r="9" spans="1:8" ht="21.75" customHeight="1" x14ac:dyDescent="0.2">
      <c r="A9" s="53" t="s">
        <v>175</v>
      </c>
      <c r="B9" s="53"/>
      <c r="D9" s="20">
        <v>0</v>
      </c>
      <c r="E9" s="14"/>
      <c r="F9" s="20">
        <v>391925819</v>
      </c>
      <c r="G9" s="14"/>
      <c r="H9" s="14"/>
    </row>
    <row r="10" spans="1:8" ht="21.75" customHeight="1" x14ac:dyDescent="0.2">
      <c r="A10" s="50" t="s">
        <v>176</v>
      </c>
      <c r="B10" s="50"/>
      <c r="D10" s="16">
        <v>1608927046</v>
      </c>
      <c r="E10" s="14"/>
      <c r="F10" s="16">
        <v>4415383206</v>
      </c>
      <c r="G10" s="14"/>
      <c r="H10" s="14"/>
    </row>
    <row r="11" spans="1:8" ht="21.75" customHeight="1" x14ac:dyDescent="0.2">
      <c r="A11" s="52" t="s">
        <v>25</v>
      </c>
      <c r="B11" s="52"/>
      <c r="D11" s="18">
        <v>1608926270</v>
      </c>
      <c r="E11" s="14"/>
      <c r="F11" s="18">
        <v>4807309889</v>
      </c>
      <c r="G11" s="14"/>
      <c r="H11" s="14"/>
    </row>
    <row r="12" spans="1:8" x14ac:dyDescent="0.2">
      <c r="D12" s="14"/>
      <c r="E12" s="14"/>
      <c r="F12" s="14"/>
      <c r="G12" s="14"/>
      <c r="H12" s="14"/>
    </row>
    <row r="13" spans="1:8" x14ac:dyDescent="0.2">
      <c r="D13" s="14"/>
      <c r="E13" s="14"/>
      <c r="F13" s="14"/>
      <c r="G13" s="14"/>
      <c r="H13" s="14"/>
    </row>
    <row r="14" spans="1:8" x14ac:dyDescent="0.2">
      <c r="D14" s="14"/>
      <c r="E14" s="14"/>
      <c r="F14" s="14"/>
      <c r="G14" s="14"/>
      <c r="H14" s="14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45"/>
  <sheetViews>
    <sheetView rightToLeft="1" topLeftCell="A3" workbookViewId="0">
      <selection activeCell="H17" sqref="H17:H21"/>
    </sheetView>
  </sheetViews>
  <sheetFormatPr defaultRowHeight="18.75" x14ac:dyDescent="0.2"/>
  <cols>
    <col min="1" max="1" width="39" customWidth="1"/>
    <col min="2" max="2" width="1.28515625" customWidth="1"/>
    <col min="3" max="3" width="16.85546875" style="14" customWidth="1"/>
    <col min="4" max="4" width="1.28515625" style="14" customWidth="1"/>
    <col min="5" max="5" width="14.28515625" style="14" customWidth="1"/>
    <col min="6" max="7" width="1.28515625" style="14" customWidth="1"/>
    <col min="8" max="8" width="20.7109375" style="14" customWidth="1"/>
    <col min="9" max="9" width="1.28515625" customWidth="1"/>
    <col min="10" max="10" width="17.85546875" style="14" bestFit="1" customWidth="1"/>
    <col min="11" max="11" width="1.28515625" style="14" customWidth="1"/>
    <col min="12" max="12" width="10.7109375" style="14" bestFit="1" customWidth="1"/>
    <col min="13" max="13" width="1.28515625" style="14" customWidth="1"/>
    <col min="14" max="14" width="17.85546875" style="14" bestFit="1" customWidth="1"/>
    <col min="15" max="15" width="1.28515625" style="14" customWidth="1"/>
    <col min="16" max="16" width="19" style="14" bestFit="1" customWidth="1"/>
    <col min="17" max="17" width="1.28515625" style="14" customWidth="1"/>
    <col min="18" max="18" width="10.7109375" style="14" bestFit="1" customWidth="1"/>
    <col min="19" max="19" width="1.28515625" style="14" customWidth="1"/>
    <col min="20" max="20" width="19" style="14" bestFit="1" customWidth="1"/>
    <col min="21" max="21" width="0.28515625" customWidth="1"/>
    <col min="24" max="24" width="17.85546875" style="20" bestFit="1" customWidth="1"/>
    <col min="25" max="25" width="13.7109375" bestFit="1" customWidth="1"/>
  </cols>
  <sheetData>
    <row r="1" spans="1:2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21.75" customHeight="1" x14ac:dyDescent="0.2">
      <c r="A2" s="44" t="s">
        <v>127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0" ht="14.45" customHeight="1" x14ac:dyDescent="0.2"/>
    <row r="5" spans="1:20" ht="14.45" customHeight="1" x14ac:dyDescent="0.2">
      <c r="A5" s="45" t="s">
        <v>178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ht="14.45" customHeight="1" x14ac:dyDescent="0.2">
      <c r="A6" s="46" t="s">
        <v>130</v>
      </c>
      <c r="J6" s="46" t="s">
        <v>144</v>
      </c>
      <c r="K6" s="46"/>
      <c r="L6" s="46"/>
      <c r="M6" s="46"/>
      <c r="N6" s="46"/>
      <c r="P6" s="46" t="s">
        <v>145</v>
      </c>
      <c r="Q6" s="46"/>
      <c r="R6" s="46"/>
      <c r="S6" s="46"/>
      <c r="T6" s="46"/>
    </row>
    <row r="7" spans="1:20" ht="29.1" customHeight="1" x14ac:dyDescent="0.2">
      <c r="A7" s="46"/>
      <c r="C7" s="10" t="s">
        <v>179</v>
      </c>
      <c r="E7" s="59" t="s">
        <v>33</v>
      </c>
      <c r="F7" s="59"/>
      <c r="H7" s="10" t="s">
        <v>180</v>
      </c>
      <c r="J7" s="11" t="s">
        <v>181</v>
      </c>
      <c r="K7" s="28"/>
      <c r="L7" s="11" t="s">
        <v>177</v>
      </c>
      <c r="M7" s="28"/>
      <c r="N7" s="11" t="s">
        <v>182</v>
      </c>
      <c r="P7" s="11" t="s">
        <v>181</v>
      </c>
      <c r="Q7" s="28"/>
      <c r="R7" s="11" t="s">
        <v>177</v>
      </c>
      <c r="S7" s="28"/>
      <c r="T7" s="11" t="s">
        <v>182</v>
      </c>
    </row>
    <row r="8" spans="1:20" ht="21.75" customHeight="1" x14ac:dyDescent="0.2">
      <c r="A8" s="5" t="s">
        <v>159</v>
      </c>
      <c r="C8" s="28"/>
      <c r="E8" s="23" t="s">
        <v>186</v>
      </c>
      <c r="F8" s="28"/>
      <c r="H8" s="15">
        <v>23</v>
      </c>
      <c r="J8" s="13">
        <v>0</v>
      </c>
      <c r="L8" s="13">
        <v>0</v>
      </c>
      <c r="N8" s="13">
        <v>0</v>
      </c>
      <c r="P8" s="13">
        <v>105059623977</v>
      </c>
      <c r="R8" s="13">
        <v>0</v>
      </c>
      <c r="T8" s="13">
        <v>105059623977</v>
      </c>
    </row>
    <row r="9" spans="1:20" ht="21.75" customHeight="1" x14ac:dyDescent="0.2">
      <c r="A9" s="9" t="s">
        <v>48</v>
      </c>
      <c r="E9" s="24" t="s">
        <v>50</v>
      </c>
      <c r="H9" s="25">
        <v>23</v>
      </c>
      <c r="J9" s="20">
        <v>317355979972</v>
      </c>
      <c r="L9" s="20">
        <v>0</v>
      </c>
      <c r="N9" s="20">
        <f>J9-L9</f>
        <v>317355979972</v>
      </c>
      <c r="P9" s="20">
        <v>1494396051572</v>
      </c>
      <c r="R9" s="20">
        <v>0</v>
      </c>
      <c r="T9" s="20">
        <f>P9-R9</f>
        <v>1494396051572</v>
      </c>
    </row>
    <row r="10" spans="1:20" ht="21.75" customHeight="1" x14ac:dyDescent="0.2">
      <c r="A10" s="9" t="s">
        <v>196</v>
      </c>
      <c r="E10" s="24" t="s">
        <v>53</v>
      </c>
      <c r="H10" s="25">
        <v>23</v>
      </c>
      <c r="J10" s="20">
        <f>40216672800+18134610120</f>
        <v>58351282920</v>
      </c>
      <c r="L10" s="20">
        <v>0</v>
      </c>
      <c r="N10" s="20">
        <f t="shared" ref="N10:N39" si="0">J10-L10</f>
        <v>58351282920</v>
      </c>
      <c r="P10" s="20">
        <f>187310734337+90673053746</f>
        <v>277983788083</v>
      </c>
      <c r="R10" s="20">
        <v>0</v>
      </c>
      <c r="T10" s="20">
        <f t="shared" ref="T10:T39" si="1">P10-R10</f>
        <v>277983788083</v>
      </c>
    </row>
    <row r="11" spans="1:20" ht="21.75" customHeight="1" x14ac:dyDescent="0.2">
      <c r="A11" s="9" t="s">
        <v>197</v>
      </c>
      <c r="E11" s="24" t="s">
        <v>56</v>
      </c>
      <c r="H11" s="25">
        <v>23</v>
      </c>
      <c r="J11" s="20">
        <v>214469456402</v>
      </c>
      <c r="L11" s="20">
        <v>0</v>
      </c>
      <c r="N11" s="20">
        <f t="shared" si="0"/>
        <v>214469456402</v>
      </c>
      <c r="P11" s="20">
        <v>1057105028458</v>
      </c>
      <c r="R11" s="20">
        <v>0</v>
      </c>
      <c r="T11" s="20">
        <f t="shared" si="1"/>
        <v>1057105028458</v>
      </c>
    </row>
    <row r="12" spans="1:20" ht="21.75" customHeight="1" x14ac:dyDescent="0.2">
      <c r="A12" s="9" t="s">
        <v>198</v>
      </c>
      <c r="E12" s="24" t="s">
        <v>104</v>
      </c>
      <c r="H12" s="25">
        <v>23</v>
      </c>
      <c r="J12" s="20">
        <v>6694595253</v>
      </c>
      <c r="L12" s="20">
        <v>0</v>
      </c>
      <c r="N12" s="20">
        <f t="shared" si="0"/>
        <v>6694595253</v>
      </c>
      <c r="P12" s="20">
        <v>6694595253</v>
      </c>
      <c r="R12" s="20">
        <v>0</v>
      </c>
      <c r="T12" s="20">
        <f t="shared" si="1"/>
        <v>6694595253</v>
      </c>
    </row>
    <row r="13" spans="1:20" ht="21.75" customHeight="1" x14ac:dyDescent="0.2">
      <c r="A13" s="9" t="s">
        <v>108</v>
      </c>
      <c r="E13" s="24" t="s">
        <v>111</v>
      </c>
      <c r="H13" s="25">
        <v>23</v>
      </c>
      <c r="J13" s="20">
        <f>117205479427+44848021873</f>
        <v>162053501300</v>
      </c>
      <c r="L13" s="20">
        <v>0</v>
      </c>
      <c r="N13" s="20">
        <f t="shared" si="0"/>
        <v>162053501300</v>
      </c>
      <c r="P13" s="20">
        <f>559561643716+329159254354</f>
        <v>888720898070</v>
      </c>
      <c r="R13" s="20">
        <v>0</v>
      </c>
      <c r="T13" s="20">
        <f t="shared" si="1"/>
        <v>888720898070</v>
      </c>
    </row>
    <row r="14" spans="1:20" ht="21.75" customHeight="1" x14ac:dyDescent="0.2">
      <c r="A14" s="9" t="s">
        <v>214</v>
      </c>
      <c r="E14" s="24" t="s">
        <v>188</v>
      </c>
      <c r="H14" s="25">
        <v>18</v>
      </c>
      <c r="J14" s="20">
        <v>0</v>
      </c>
      <c r="L14" s="20">
        <v>0</v>
      </c>
      <c r="N14" s="20">
        <f t="shared" si="0"/>
        <v>0</v>
      </c>
      <c r="P14" s="20">
        <v>76545676242</v>
      </c>
      <c r="R14" s="20">
        <v>0</v>
      </c>
      <c r="T14" s="20">
        <f t="shared" si="1"/>
        <v>76545676242</v>
      </c>
    </row>
    <row r="15" spans="1:20" ht="21.75" customHeight="1" x14ac:dyDescent="0.2">
      <c r="A15" s="9" t="s">
        <v>60</v>
      </c>
      <c r="E15" s="24" t="s">
        <v>62</v>
      </c>
      <c r="H15" s="25">
        <v>18</v>
      </c>
      <c r="J15" s="20">
        <v>142241453</v>
      </c>
      <c r="L15" s="20">
        <v>0</v>
      </c>
      <c r="N15" s="20">
        <f t="shared" si="0"/>
        <v>142241453</v>
      </c>
      <c r="P15" s="20">
        <v>735168618</v>
      </c>
      <c r="R15" s="20">
        <v>0</v>
      </c>
      <c r="T15" s="20">
        <f t="shared" si="1"/>
        <v>735168618</v>
      </c>
    </row>
    <row r="16" spans="1:20" ht="21.75" customHeight="1" x14ac:dyDescent="0.2">
      <c r="A16" s="9" t="s">
        <v>63</v>
      </c>
      <c r="E16" s="24" t="s">
        <v>65</v>
      </c>
      <c r="H16" s="25">
        <v>20.5</v>
      </c>
      <c r="J16" s="20">
        <v>8872081925</v>
      </c>
      <c r="L16" s="20">
        <v>0</v>
      </c>
      <c r="N16" s="20">
        <f t="shared" si="0"/>
        <v>8872081925</v>
      </c>
      <c r="P16" s="20">
        <v>44043527580</v>
      </c>
      <c r="R16" s="20">
        <v>0</v>
      </c>
      <c r="T16" s="20">
        <f t="shared" si="1"/>
        <v>44043527580</v>
      </c>
    </row>
    <row r="17" spans="1:20" ht="21.75" customHeight="1" x14ac:dyDescent="0.2">
      <c r="A17" s="9" t="s">
        <v>217</v>
      </c>
      <c r="E17" s="24"/>
      <c r="H17" s="25">
        <v>0</v>
      </c>
      <c r="J17" s="14">
        <v>0</v>
      </c>
      <c r="L17" s="14">
        <v>0</v>
      </c>
      <c r="N17" s="20">
        <v>0</v>
      </c>
      <c r="P17" s="20">
        <v>60000000000</v>
      </c>
      <c r="R17" s="20">
        <v>0</v>
      </c>
      <c r="T17" s="20">
        <f t="shared" si="1"/>
        <v>60000000000</v>
      </c>
    </row>
    <row r="18" spans="1:20" ht="21.75" customHeight="1" x14ac:dyDescent="0.2">
      <c r="A18" s="9" t="s">
        <v>215</v>
      </c>
      <c r="E18" s="24"/>
      <c r="H18" s="25">
        <v>0</v>
      </c>
      <c r="J18" s="20">
        <v>49379480167</v>
      </c>
      <c r="L18" s="20">
        <v>0</v>
      </c>
      <c r="N18" s="20">
        <f t="shared" si="0"/>
        <v>49379480167</v>
      </c>
      <c r="P18" s="20">
        <v>240525855007</v>
      </c>
      <c r="R18" s="20">
        <v>0</v>
      </c>
      <c r="T18" s="20">
        <f t="shared" si="1"/>
        <v>240525855007</v>
      </c>
    </row>
    <row r="19" spans="1:20" ht="21.75" customHeight="1" x14ac:dyDescent="0.2">
      <c r="A19" s="9" t="s">
        <v>216</v>
      </c>
      <c r="E19" s="24"/>
      <c r="H19" s="25">
        <v>0</v>
      </c>
      <c r="J19" s="20">
        <v>110057071162</v>
      </c>
      <c r="L19" s="20">
        <v>0</v>
      </c>
      <c r="N19" s="20">
        <f t="shared" si="0"/>
        <v>110057071162</v>
      </c>
      <c r="P19" s="20">
        <v>536084443402</v>
      </c>
      <c r="R19" s="20">
        <v>0</v>
      </c>
      <c r="T19" s="20">
        <f t="shared" si="1"/>
        <v>536084443402</v>
      </c>
    </row>
    <row r="20" spans="1:20" ht="21.75" customHeight="1" x14ac:dyDescent="0.2">
      <c r="A20" s="9" t="s">
        <v>45</v>
      </c>
      <c r="E20" s="24"/>
      <c r="H20" s="25">
        <v>0</v>
      </c>
      <c r="J20" s="20">
        <v>74045233220</v>
      </c>
      <c r="L20" s="20">
        <v>0</v>
      </c>
      <c r="N20" s="20">
        <f t="shared" si="0"/>
        <v>74045233220</v>
      </c>
      <c r="P20" s="20">
        <v>338431003700</v>
      </c>
      <c r="R20" s="20">
        <v>0</v>
      </c>
      <c r="T20" s="20">
        <f t="shared" si="1"/>
        <v>338431003700</v>
      </c>
    </row>
    <row r="21" spans="1:20" ht="21.75" customHeight="1" x14ac:dyDescent="0.2">
      <c r="A21" s="9" t="s">
        <v>35</v>
      </c>
      <c r="E21" s="24"/>
      <c r="H21" s="25">
        <v>0</v>
      </c>
      <c r="J21" s="20">
        <v>57702272716</v>
      </c>
      <c r="L21" s="20">
        <v>0</v>
      </c>
      <c r="N21" s="20">
        <f t="shared" si="0"/>
        <v>57702272716</v>
      </c>
      <c r="P21" s="20">
        <v>126572727253</v>
      </c>
      <c r="R21" s="20">
        <v>0</v>
      </c>
      <c r="T21" s="20">
        <f t="shared" si="1"/>
        <v>126572727253</v>
      </c>
    </row>
    <row r="22" spans="1:20" ht="21.75" customHeight="1" x14ac:dyDescent="0.2">
      <c r="A22" s="9" t="s">
        <v>66</v>
      </c>
      <c r="E22" s="24" t="s">
        <v>68</v>
      </c>
      <c r="H22" s="25">
        <v>20.5</v>
      </c>
      <c r="J22" s="20">
        <v>9379670500</v>
      </c>
      <c r="L22" s="20">
        <v>0</v>
      </c>
      <c r="N22" s="20">
        <f t="shared" si="0"/>
        <v>9379670500</v>
      </c>
      <c r="P22" s="20">
        <v>41935519300</v>
      </c>
      <c r="R22" s="20">
        <v>0</v>
      </c>
      <c r="T22" s="20">
        <f t="shared" si="1"/>
        <v>41935519300</v>
      </c>
    </row>
    <row r="23" spans="1:20" ht="21.75" customHeight="1" x14ac:dyDescent="0.2">
      <c r="A23" s="9" t="s">
        <v>155</v>
      </c>
      <c r="E23" s="24" t="s">
        <v>187</v>
      </c>
      <c r="H23" s="25">
        <v>23</v>
      </c>
      <c r="J23" s="20">
        <v>0</v>
      </c>
      <c r="L23" s="20">
        <v>0</v>
      </c>
      <c r="N23" s="20">
        <f t="shared" si="0"/>
        <v>0</v>
      </c>
      <c r="P23" s="20">
        <v>28850252364</v>
      </c>
      <c r="R23" s="20">
        <v>0</v>
      </c>
      <c r="T23" s="20">
        <f t="shared" si="1"/>
        <v>28850252364</v>
      </c>
    </row>
    <row r="24" spans="1:20" ht="21.75" customHeight="1" x14ac:dyDescent="0.2">
      <c r="A24" s="9" t="s">
        <v>156</v>
      </c>
      <c r="E24" s="24" t="s">
        <v>185</v>
      </c>
      <c r="H24" s="25">
        <v>23</v>
      </c>
      <c r="J24" s="20">
        <v>0</v>
      </c>
      <c r="L24" s="20">
        <v>0</v>
      </c>
      <c r="N24" s="20">
        <f t="shared" si="0"/>
        <v>0</v>
      </c>
      <c r="P24" s="20">
        <v>153213034117</v>
      </c>
      <c r="R24" s="20">
        <v>0</v>
      </c>
      <c r="T24" s="20">
        <f t="shared" si="1"/>
        <v>153213034117</v>
      </c>
    </row>
    <row r="25" spans="1:20" ht="21.75" customHeight="1" x14ac:dyDescent="0.2">
      <c r="A25" s="9" t="s">
        <v>69</v>
      </c>
      <c r="E25" s="24" t="s">
        <v>71</v>
      </c>
      <c r="H25" s="25">
        <v>23</v>
      </c>
      <c r="J25" s="20">
        <v>21029466167</v>
      </c>
      <c r="L25" s="20">
        <v>0</v>
      </c>
      <c r="N25" s="20">
        <f t="shared" si="0"/>
        <v>21029466167</v>
      </c>
      <c r="P25" s="20">
        <v>109843808915</v>
      </c>
      <c r="R25" s="20">
        <v>0</v>
      </c>
      <c r="T25" s="20">
        <f t="shared" si="1"/>
        <v>109843808915</v>
      </c>
    </row>
    <row r="26" spans="1:20" ht="21.75" customHeight="1" x14ac:dyDescent="0.2">
      <c r="A26" s="9" t="s">
        <v>157</v>
      </c>
      <c r="E26" s="24" t="s">
        <v>184</v>
      </c>
      <c r="H26" s="25">
        <v>23</v>
      </c>
      <c r="J26" s="20">
        <v>0</v>
      </c>
      <c r="L26" s="20">
        <v>0</v>
      </c>
      <c r="N26" s="20">
        <f t="shared" si="0"/>
        <v>0</v>
      </c>
      <c r="P26" s="20">
        <v>55935147870</v>
      </c>
      <c r="R26" s="20">
        <v>0</v>
      </c>
      <c r="T26" s="20">
        <f t="shared" si="1"/>
        <v>55935147870</v>
      </c>
    </row>
    <row r="27" spans="1:20" ht="21.75" customHeight="1" x14ac:dyDescent="0.2">
      <c r="A27" s="9" t="s">
        <v>72</v>
      </c>
      <c r="E27" s="24" t="s">
        <v>74</v>
      </c>
      <c r="H27" s="25">
        <v>23</v>
      </c>
      <c r="J27" s="20">
        <v>105868550456</v>
      </c>
      <c r="L27" s="20">
        <v>0</v>
      </c>
      <c r="N27" s="20">
        <f t="shared" si="0"/>
        <v>105868550456</v>
      </c>
      <c r="P27" s="20">
        <v>475269460069</v>
      </c>
      <c r="R27" s="20">
        <v>0</v>
      </c>
      <c r="T27" s="20">
        <f t="shared" si="1"/>
        <v>475269460069</v>
      </c>
    </row>
    <row r="28" spans="1:20" ht="21.75" customHeight="1" x14ac:dyDescent="0.2">
      <c r="A28" s="9" t="s">
        <v>75</v>
      </c>
      <c r="E28" s="24" t="s">
        <v>77</v>
      </c>
      <c r="H28" s="25">
        <v>23</v>
      </c>
      <c r="J28" s="20">
        <f>194574100606+110000000000</f>
        <v>304574100606</v>
      </c>
      <c r="L28" s="20">
        <v>0</v>
      </c>
      <c r="N28" s="20">
        <f t="shared" si="0"/>
        <v>304574100606</v>
      </c>
      <c r="P28" s="20">
        <v>1103885382556</v>
      </c>
      <c r="R28" s="20">
        <v>0</v>
      </c>
      <c r="T28" s="20">
        <f t="shared" si="1"/>
        <v>1103885382556</v>
      </c>
    </row>
    <row r="29" spans="1:20" ht="21.75" customHeight="1" x14ac:dyDescent="0.2">
      <c r="A29" s="9" t="s">
        <v>78</v>
      </c>
      <c r="E29" s="24" t="s">
        <v>80</v>
      </c>
      <c r="H29" s="25">
        <v>23</v>
      </c>
      <c r="J29" s="20">
        <f>106407382</f>
        <v>106407382</v>
      </c>
      <c r="L29" s="20">
        <v>0</v>
      </c>
      <c r="N29" s="20">
        <f t="shared" si="0"/>
        <v>106407382</v>
      </c>
      <c r="P29" s="20">
        <f>469310271+268805000000</f>
        <v>269274310271</v>
      </c>
      <c r="R29" s="20">
        <v>0</v>
      </c>
      <c r="T29" s="20">
        <f t="shared" si="1"/>
        <v>269274310271</v>
      </c>
    </row>
    <row r="30" spans="1:20" ht="21.75" customHeight="1" x14ac:dyDescent="0.2">
      <c r="A30" s="9" t="s">
        <v>105</v>
      </c>
      <c r="E30" s="24" t="s">
        <v>107</v>
      </c>
      <c r="H30" s="25">
        <v>23</v>
      </c>
      <c r="J30" s="20">
        <v>317661800776</v>
      </c>
      <c r="L30" s="20">
        <v>0</v>
      </c>
      <c r="N30" s="20">
        <f t="shared" si="0"/>
        <v>317661800776</v>
      </c>
      <c r="P30" s="20">
        <v>317661800776</v>
      </c>
      <c r="R30" s="20">
        <v>0</v>
      </c>
      <c r="T30" s="20">
        <f t="shared" si="1"/>
        <v>317661800776</v>
      </c>
    </row>
    <row r="31" spans="1:20" ht="21.75" customHeight="1" x14ac:dyDescent="0.2">
      <c r="A31" s="9" t="s">
        <v>81</v>
      </c>
      <c r="E31" s="24" t="s">
        <v>83</v>
      </c>
      <c r="H31" s="25">
        <v>23</v>
      </c>
      <c r="J31" s="20">
        <f>573597144883</f>
        <v>573597144883</v>
      </c>
      <c r="L31" s="20">
        <v>0</v>
      </c>
      <c r="N31" s="20">
        <f t="shared" si="0"/>
        <v>573597144883</v>
      </c>
      <c r="P31" s="20">
        <f>1946070045116+1667550000000</f>
        <v>3613620045116</v>
      </c>
      <c r="R31" s="20">
        <v>0</v>
      </c>
      <c r="T31" s="20">
        <f t="shared" si="1"/>
        <v>3613620045116</v>
      </c>
    </row>
    <row r="32" spans="1:20" ht="21.75" customHeight="1" x14ac:dyDescent="0.2">
      <c r="A32" s="9" t="s">
        <v>158</v>
      </c>
      <c r="E32" s="24" t="s">
        <v>183</v>
      </c>
      <c r="H32" s="25">
        <v>23</v>
      </c>
      <c r="J32" s="20">
        <v>0</v>
      </c>
      <c r="L32" s="20">
        <v>0</v>
      </c>
      <c r="N32" s="20">
        <f t="shared" si="0"/>
        <v>0</v>
      </c>
      <c r="P32" s="20">
        <v>273241313923</v>
      </c>
      <c r="R32" s="20">
        <v>0</v>
      </c>
      <c r="T32" s="20">
        <f t="shared" si="1"/>
        <v>273241313923</v>
      </c>
    </row>
    <row r="33" spans="1:20" ht="21.75" customHeight="1" x14ac:dyDescent="0.2">
      <c r="A33" s="9" t="s">
        <v>84</v>
      </c>
      <c r="E33" s="24" t="s">
        <v>86</v>
      </c>
      <c r="H33" s="25">
        <v>23</v>
      </c>
      <c r="J33" s="20">
        <f>136339215947</f>
        <v>136339215947</v>
      </c>
      <c r="L33" s="20">
        <v>0</v>
      </c>
      <c r="N33" s="20">
        <f t="shared" si="0"/>
        <v>136339215947</v>
      </c>
      <c r="P33" s="20">
        <f>494012658357+1445054883238</f>
        <v>1939067541595</v>
      </c>
      <c r="R33" s="20">
        <v>0</v>
      </c>
      <c r="T33" s="20">
        <f t="shared" si="1"/>
        <v>1939067541595</v>
      </c>
    </row>
    <row r="34" spans="1:20" ht="21.75" customHeight="1" x14ac:dyDescent="0.2">
      <c r="A34" s="9" t="s">
        <v>87</v>
      </c>
      <c r="E34" s="24" t="s">
        <v>89</v>
      </c>
      <c r="H34" s="25">
        <v>23</v>
      </c>
      <c r="J34" s="20">
        <v>28436719166</v>
      </c>
      <c r="L34" s="20">
        <v>0</v>
      </c>
      <c r="N34" s="20">
        <f t="shared" si="0"/>
        <v>28436719166</v>
      </c>
      <c r="P34" s="20">
        <v>136877693917</v>
      </c>
      <c r="R34" s="20">
        <v>0</v>
      </c>
      <c r="T34" s="20">
        <f t="shared" si="1"/>
        <v>136877693917</v>
      </c>
    </row>
    <row r="35" spans="1:20" ht="21.75" customHeight="1" x14ac:dyDescent="0.2">
      <c r="A35" s="9" t="s">
        <v>90</v>
      </c>
      <c r="E35" s="24" t="s">
        <v>92</v>
      </c>
      <c r="H35" s="25">
        <v>23</v>
      </c>
      <c r="J35" s="20">
        <v>27525190603</v>
      </c>
      <c r="L35" s="20">
        <v>0</v>
      </c>
      <c r="N35" s="20">
        <f t="shared" si="0"/>
        <v>27525190603</v>
      </c>
      <c r="P35" s="20">
        <v>131432531663</v>
      </c>
      <c r="R35" s="20">
        <v>0</v>
      </c>
      <c r="T35" s="20">
        <f t="shared" si="1"/>
        <v>131432531663</v>
      </c>
    </row>
    <row r="36" spans="1:20" ht="21.75" customHeight="1" x14ac:dyDescent="0.2">
      <c r="A36" s="9" t="s">
        <v>93</v>
      </c>
      <c r="E36" s="24" t="s">
        <v>95</v>
      </c>
      <c r="H36" s="25">
        <v>23</v>
      </c>
      <c r="J36" s="20">
        <v>1085780826702</v>
      </c>
      <c r="L36" s="20">
        <v>0</v>
      </c>
      <c r="N36" s="20">
        <f t="shared" si="0"/>
        <v>1085780826702</v>
      </c>
      <c r="P36" s="20">
        <v>5171617719184</v>
      </c>
      <c r="R36" s="20">
        <v>0</v>
      </c>
      <c r="T36" s="20">
        <f t="shared" si="1"/>
        <v>5171617719184</v>
      </c>
    </row>
    <row r="37" spans="1:20" ht="21.75" customHeight="1" x14ac:dyDescent="0.2">
      <c r="A37" s="9" t="s">
        <v>96</v>
      </c>
      <c r="E37" s="24" t="s">
        <v>98</v>
      </c>
      <c r="H37" s="25">
        <v>23</v>
      </c>
      <c r="J37" s="20">
        <f>28312408800+5596986295</f>
        <v>33909395095</v>
      </c>
      <c r="L37" s="20">
        <v>0</v>
      </c>
      <c r="N37" s="20">
        <f t="shared" si="0"/>
        <v>33909395095</v>
      </c>
      <c r="P37" s="20">
        <f>139804625850+27262739695</f>
        <v>167067365545</v>
      </c>
      <c r="R37" s="20">
        <v>0</v>
      </c>
      <c r="T37" s="20">
        <f t="shared" si="1"/>
        <v>167067365545</v>
      </c>
    </row>
    <row r="38" spans="1:20" ht="21.75" customHeight="1" x14ac:dyDescent="0.2">
      <c r="A38" s="9" t="s">
        <v>199</v>
      </c>
      <c r="E38" s="24" t="s">
        <v>59</v>
      </c>
      <c r="H38" s="25">
        <v>23</v>
      </c>
      <c r="J38" s="20">
        <v>28767316955</v>
      </c>
      <c r="L38" s="20">
        <v>0</v>
      </c>
      <c r="N38" s="20">
        <f t="shared" si="0"/>
        <v>28767316955</v>
      </c>
      <c r="P38" s="20">
        <v>135631495630</v>
      </c>
      <c r="R38" s="20">
        <v>0</v>
      </c>
      <c r="T38" s="20">
        <f t="shared" si="1"/>
        <v>135631495630</v>
      </c>
    </row>
    <row r="39" spans="1:20" ht="21.75" customHeight="1" x14ac:dyDescent="0.2">
      <c r="A39" s="6" t="s">
        <v>99</v>
      </c>
      <c r="E39" s="24" t="s">
        <v>101</v>
      </c>
      <c r="H39" s="25">
        <v>20.5</v>
      </c>
      <c r="J39" s="16">
        <v>218048861230</v>
      </c>
      <c r="L39" s="16">
        <v>0</v>
      </c>
      <c r="N39" s="20">
        <f t="shared" si="0"/>
        <v>218048861230</v>
      </c>
      <c r="P39" s="16">
        <v>901849468517</v>
      </c>
      <c r="R39" s="16">
        <v>0</v>
      </c>
      <c r="T39" s="20">
        <f t="shared" si="1"/>
        <v>901849468517</v>
      </c>
    </row>
    <row r="40" spans="1:20" ht="21.75" customHeight="1" x14ac:dyDescent="0.2">
      <c r="A40" s="7" t="s">
        <v>25</v>
      </c>
      <c r="C40" s="20"/>
      <c r="E40" s="20"/>
      <c r="H40" s="20"/>
      <c r="J40" s="18">
        <f>SUM(J8:J39)</f>
        <v>3950147862958</v>
      </c>
      <c r="L40" s="18">
        <v>0</v>
      </c>
      <c r="N40" s="18">
        <f>SUM(N8:N39)</f>
        <v>3950147862958</v>
      </c>
      <c r="P40" s="18">
        <f>SUM(P8:P39)</f>
        <v>20279172278543</v>
      </c>
      <c r="R40" s="18">
        <f>SUM(R8:R39)</f>
        <v>0</v>
      </c>
      <c r="T40" s="18">
        <f>SUM(T8:T39)</f>
        <v>20279172278543</v>
      </c>
    </row>
    <row r="42" spans="1:20" x14ac:dyDescent="0.2">
      <c r="J42" s="22"/>
    </row>
    <row r="43" spans="1:20" x14ac:dyDescent="0.2">
      <c r="J43" s="22"/>
      <c r="T43" s="22"/>
    </row>
    <row r="44" spans="1:20" x14ac:dyDescent="0.2">
      <c r="J44" s="22"/>
    </row>
    <row r="45" spans="1:20" x14ac:dyDescent="0.2">
      <c r="J45" s="22"/>
      <c r="T45" s="22"/>
    </row>
  </sheetData>
  <sortState xmlns:xlrd2="http://schemas.microsoft.com/office/spreadsheetml/2017/richdata2" ref="A8:T39">
    <sortCondition ref="A8:A39"/>
  </sortState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9"/>
  <sheetViews>
    <sheetView rightToLeft="1" workbookViewId="0">
      <selection activeCell="M8" sqref="M8:M17"/>
    </sheetView>
  </sheetViews>
  <sheetFormatPr defaultRowHeight="12.75" x14ac:dyDescent="0.2"/>
  <cols>
    <col min="1" max="1" width="39" customWidth="1"/>
    <col min="2" max="2" width="1.28515625" customWidth="1"/>
    <col min="3" max="3" width="17.7109375" bestFit="1" customWidth="1"/>
    <col min="4" max="4" width="1.28515625" customWidth="1"/>
    <col min="5" max="5" width="14.42578125" bestFit="1" customWidth="1"/>
    <col min="6" max="6" width="1.28515625" customWidth="1"/>
    <col min="7" max="7" width="17.85546875" bestFit="1" customWidth="1"/>
    <col min="8" max="8" width="1.28515625" customWidth="1"/>
    <col min="9" max="9" width="18.85546875" bestFit="1" customWidth="1"/>
    <col min="10" max="10" width="1.28515625" customWidth="1"/>
    <col min="11" max="11" width="15" bestFit="1" customWidth="1"/>
    <col min="12" max="12" width="1.28515625" customWidth="1"/>
    <col min="13" max="13" width="18.7109375" bestFit="1" customWidth="1"/>
    <col min="14" max="14" width="0.28515625" customWidth="1"/>
  </cols>
  <sheetData>
    <row r="1" spans="1:1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1.75" customHeight="1" x14ac:dyDescent="0.2">
      <c r="A2" s="44" t="s">
        <v>127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4.45" customHeight="1" x14ac:dyDescent="0.2"/>
    <row r="5" spans="1:13" ht="14.45" customHeight="1" x14ac:dyDescent="0.2">
      <c r="A5" s="45" t="s">
        <v>189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25.5" customHeight="1" x14ac:dyDescent="0.2">
      <c r="A6" s="46" t="s">
        <v>130</v>
      </c>
      <c r="C6" s="46" t="s">
        <v>144</v>
      </c>
      <c r="D6" s="46"/>
      <c r="E6" s="46"/>
      <c r="F6" s="46"/>
      <c r="G6" s="46"/>
      <c r="I6" s="46" t="s">
        <v>145</v>
      </c>
      <c r="J6" s="46"/>
      <c r="K6" s="46"/>
      <c r="L6" s="46"/>
      <c r="M6" s="46"/>
    </row>
    <row r="7" spans="1:13" ht="29.1" customHeight="1" x14ac:dyDescent="0.2">
      <c r="A7" s="46"/>
      <c r="C7" s="11" t="s">
        <v>181</v>
      </c>
      <c r="D7" s="3"/>
      <c r="E7" s="11" t="s">
        <v>177</v>
      </c>
      <c r="F7" s="3"/>
      <c r="G7" s="11" t="s">
        <v>182</v>
      </c>
      <c r="I7" s="11" t="s">
        <v>181</v>
      </c>
      <c r="J7" s="3"/>
      <c r="K7" s="11" t="s">
        <v>177</v>
      </c>
      <c r="L7" s="3"/>
      <c r="M7" s="11" t="s">
        <v>182</v>
      </c>
    </row>
    <row r="8" spans="1:13" ht="21.75" customHeight="1" x14ac:dyDescent="0.2">
      <c r="A8" s="5" t="s">
        <v>202</v>
      </c>
      <c r="C8" s="13">
        <v>45679949194</v>
      </c>
      <c r="D8" s="14"/>
      <c r="E8" s="13">
        <v>-380278961</v>
      </c>
      <c r="F8" s="14"/>
      <c r="G8" s="13">
        <v>46060228155</v>
      </c>
      <c r="H8" s="14"/>
      <c r="I8" s="13">
        <v>2626636515752</v>
      </c>
      <c r="J8" s="14"/>
      <c r="K8" s="13">
        <v>12854958261</v>
      </c>
      <c r="L8" s="14"/>
      <c r="M8" s="13">
        <v>2613781557491</v>
      </c>
    </row>
    <row r="9" spans="1:13" ht="21.75" customHeight="1" x14ac:dyDescent="0.2">
      <c r="A9" s="9" t="s">
        <v>200</v>
      </c>
      <c r="C9" s="20">
        <v>243635473968</v>
      </c>
      <c r="D9" s="14"/>
      <c r="E9" s="20">
        <v>1532215145</v>
      </c>
      <c r="F9" s="14"/>
      <c r="G9" s="20">
        <v>242103258823</v>
      </c>
      <c r="H9" s="14"/>
      <c r="I9" s="20">
        <v>243635473968</v>
      </c>
      <c r="J9" s="14"/>
      <c r="K9" s="20">
        <v>1532215145</v>
      </c>
      <c r="L9" s="14"/>
      <c r="M9" s="20">
        <v>242103258823</v>
      </c>
    </row>
    <row r="10" spans="1:13" ht="21.75" customHeight="1" x14ac:dyDescent="0.2">
      <c r="A10" s="9" t="s">
        <v>203</v>
      </c>
      <c r="C10" s="20">
        <v>440706865750</v>
      </c>
      <c r="D10" s="14"/>
      <c r="E10" s="20">
        <v>1044078</v>
      </c>
      <c r="F10" s="14"/>
      <c r="G10" s="20">
        <v>440705821672</v>
      </c>
      <c r="H10" s="14"/>
      <c r="I10" s="20">
        <v>670943200057</v>
      </c>
      <c r="J10" s="14"/>
      <c r="K10" s="20">
        <v>1338953481</v>
      </c>
      <c r="L10" s="14"/>
      <c r="M10" s="20">
        <v>669604246576</v>
      </c>
    </row>
    <row r="11" spans="1:13" ht="21.75" customHeight="1" x14ac:dyDescent="0.2">
      <c r="A11" s="9" t="s">
        <v>204</v>
      </c>
      <c r="C11" s="20">
        <v>50576592575</v>
      </c>
      <c r="D11" s="20"/>
      <c r="E11" s="20">
        <v>42917950</v>
      </c>
      <c r="F11" s="20"/>
      <c r="G11" s="20">
        <v>50533674625</v>
      </c>
      <c r="H11" s="20"/>
      <c r="I11" s="20">
        <v>50581352119</v>
      </c>
      <c r="J11" s="20"/>
      <c r="K11" s="20">
        <v>42917950</v>
      </c>
      <c r="L11" s="20"/>
      <c r="M11" s="20">
        <v>50538434169</v>
      </c>
    </row>
    <row r="12" spans="1:13" ht="21.75" customHeight="1" x14ac:dyDescent="0.2">
      <c r="A12" s="9" t="s">
        <v>201</v>
      </c>
      <c r="C12" s="20">
        <v>0</v>
      </c>
      <c r="D12" s="14"/>
      <c r="E12" s="20">
        <v>0</v>
      </c>
      <c r="F12" s="14"/>
      <c r="G12" s="20">
        <v>0</v>
      </c>
      <c r="H12" s="14"/>
      <c r="I12" s="20">
        <v>144688</v>
      </c>
      <c r="J12" s="14"/>
      <c r="K12" s="20">
        <v>0</v>
      </c>
      <c r="L12" s="14"/>
      <c r="M12" s="20">
        <v>144688</v>
      </c>
    </row>
    <row r="13" spans="1:13" ht="21.75" customHeight="1" x14ac:dyDescent="0.2">
      <c r="A13" s="9" t="s">
        <v>205</v>
      </c>
      <c r="C13" s="20">
        <v>1288587839018</v>
      </c>
      <c r="D13" s="14"/>
      <c r="E13" s="20">
        <v>1591297993</v>
      </c>
      <c r="F13" s="14"/>
      <c r="G13" s="20">
        <v>1286996541025</v>
      </c>
      <c r="H13" s="14"/>
      <c r="I13" s="20">
        <v>2483881854158</v>
      </c>
      <c r="J13" s="14"/>
      <c r="K13" s="20">
        <v>6476964861</v>
      </c>
      <c r="L13" s="14"/>
      <c r="M13" s="20">
        <v>2477404889297</v>
      </c>
    </row>
    <row r="14" spans="1:13" ht="21.75" customHeight="1" x14ac:dyDescent="0.2">
      <c r="A14" s="9" t="s">
        <v>206</v>
      </c>
      <c r="C14" s="20">
        <v>43362397072</v>
      </c>
      <c r="D14" s="14"/>
      <c r="E14" s="20">
        <v>-78911243</v>
      </c>
      <c r="F14" s="14"/>
      <c r="G14" s="20">
        <v>43441308315</v>
      </c>
      <c r="H14" s="14"/>
      <c r="I14" s="20">
        <v>135421154508</v>
      </c>
      <c r="J14" s="14"/>
      <c r="K14" s="20">
        <v>44577769</v>
      </c>
      <c r="L14" s="14"/>
      <c r="M14" s="20">
        <v>135376576739</v>
      </c>
    </row>
    <row r="15" spans="1:13" ht="21.75" customHeight="1" x14ac:dyDescent="0.2">
      <c r="A15" s="9" t="s">
        <v>207</v>
      </c>
      <c r="C15" s="20">
        <v>420281368095</v>
      </c>
      <c r="D15" s="14"/>
      <c r="E15" s="20">
        <v>-2999563569</v>
      </c>
      <c r="F15" s="14"/>
      <c r="G15" s="20">
        <v>423280931664</v>
      </c>
      <c r="H15" s="14"/>
      <c r="I15" s="20">
        <v>2395394988739</v>
      </c>
      <c r="J15" s="14"/>
      <c r="K15" s="20">
        <v>91579335</v>
      </c>
      <c r="L15" s="14"/>
      <c r="M15" s="20">
        <v>2395303409404</v>
      </c>
    </row>
    <row r="16" spans="1:13" ht="21.75" customHeight="1" x14ac:dyDescent="0.2">
      <c r="A16" s="9" t="s">
        <v>208</v>
      </c>
      <c r="C16" s="20">
        <v>861720560456</v>
      </c>
      <c r="D16" s="14"/>
      <c r="E16" s="20">
        <v>2413673146</v>
      </c>
      <c r="F16" s="14"/>
      <c r="G16" s="20">
        <v>859306887310</v>
      </c>
      <c r="H16" s="14"/>
      <c r="I16" s="20">
        <v>1318676312016</v>
      </c>
      <c r="J16" s="14"/>
      <c r="K16" s="20">
        <v>7714781724</v>
      </c>
      <c r="L16" s="14"/>
      <c r="M16" s="20">
        <v>1310961530292</v>
      </c>
    </row>
    <row r="17" spans="1:13" ht="21.75" customHeight="1" x14ac:dyDescent="0.2">
      <c r="A17" s="9" t="s">
        <v>209</v>
      </c>
      <c r="C17" s="20">
        <v>135616438350</v>
      </c>
      <c r="D17" s="14"/>
      <c r="E17" s="20">
        <v>122501368</v>
      </c>
      <c r="F17" s="14"/>
      <c r="G17" s="20">
        <v>135493936982</v>
      </c>
      <c r="H17" s="14"/>
      <c r="I17" s="20">
        <v>135616438350</v>
      </c>
      <c r="J17" s="14"/>
      <c r="K17" s="20">
        <v>122501368</v>
      </c>
      <c r="L17" s="14"/>
      <c r="M17" s="20">
        <v>135493936982</v>
      </c>
    </row>
    <row r="18" spans="1:13" ht="21.75" customHeight="1" thickBot="1" x14ac:dyDescent="0.25">
      <c r="A18" s="7" t="s">
        <v>25</v>
      </c>
      <c r="C18" s="18">
        <f>SUM(C8:C17)</f>
        <v>3530167484478</v>
      </c>
      <c r="D18" s="14"/>
      <c r="E18" s="18">
        <f>SUM(E8:E17)</f>
        <v>2244895907</v>
      </c>
      <c r="F18" s="14"/>
      <c r="G18" s="18">
        <f>SUM(G8:G17)</f>
        <v>3527922588571</v>
      </c>
      <c r="H18" s="14"/>
      <c r="I18" s="18">
        <f>SUM(I8:I17)</f>
        <v>10060787434355</v>
      </c>
      <c r="J18" s="14"/>
      <c r="K18" s="18">
        <f>SUM(K8:K17)</f>
        <v>30219449894</v>
      </c>
      <c r="L18" s="14"/>
      <c r="M18" s="18">
        <f>SUM(M8:M17)</f>
        <v>10030567984461</v>
      </c>
    </row>
    <row r="19" spans="1:13" ht="13.5" thickTop="1" x14ac:dyDescent="0.2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33"/>
  <sheetViews>
    <sheetView rightToLeft="1" workbookViewId="0">
      <selection activeCell="I9" sqref="I9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21.85546875" bestFit="1" customWidth="1"/>
    <col min="18" max="18" width="0.28515625" customWidth="1"/>
  </cols>
  <sheetData>
    <row r="1" spans="1:17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21.75" customHeight="1" x14ac:dyDescent="0.2">
      <c r="A2" s="44" t="s">
        <v>127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14.45" customHeight="1" x14ac:dyDescent="0.2"/>
    <row r="5" spans="1:17" ht="14.45" customHeight="1" x14ac:dyDescent="0.2">
      <c r="A5" s="45" t="s">
        <v>190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14.45" customHeight="1" x14ac:dyDescent="0.2">
      <c r="A6" s="46" t="s">
        <v>130</v>
      </c>
      <c r="C6" s="46" t="s">
        <v>144</v>
      </c>
      <c r="D6" s="46"/>
      <c r="E6" s="46"/>
      <c r="F6" s="46"/>
      <c r="G6" s="46"/>
      <c r="H6" s="46"/>
      <c r="I6" s="46"/>
      <c r="K6" s="46" t="s">
        <v>145</v>
      </c>
      <c r="L6" s="46"/>
      <c r="M6" s="46"/>
      <c r="N6" s="46"/>
      <c r="O6" s="46"/>
      <c r="P6" s="46"/>
      <c r="Q6" s="46"/>
    </row>
    <row r="7" spans="1:17" ht="29.1" customHeight="1" x14ac:dyDescent="0.2">
      <c r="A7" s="46"/>
      <c r="C7" s="11" t="s">
        <v>8</v>
      </c>
      <c r="D7" s="3"/>
      <c r="E7" s="11" t="s">
        <v>191</v>
      </c>
      <c r="F7" s="3"/>
      <c r="G7" s="11" t="s">
        <v>192</v>
      </c>
      <c r="H7" s="3"/>
      <c r="I7" s="11" t="s">
        <v>193</v>
      </c>
      <c r="K7" s="11" t="s">
        <v>8</v>
      </c>
      <c r="L7" s="3"/>
      <c r="M7" s="11" t="s">
        <v>191</v>
      </c>
      <c r="N7" s="3"/>
      <c r="O7" s="11" t="s">
        <v>192</v>
      </c>
      <c r="P7" s="3"/>
      <c r="Q7" s="11" t="s">
        <v>193</v>
      </c>
    </row>
    <row r="8" spans="1:17" ht="21.75" customHeight="1" x14ac:dyDescent="0.2">
      <c r="A8" s="5" t="s">
        <v>24</v>
      </c>
      <c r="C8" s="13">
        <v>0</v>
      </c>
      <c r="D8" s="14"/>
      <c r="E8" s="13">
        <v>0</v>
      </c>
      <c r="F8" s="14"/>
      <c r="G8" s="13">
        <v>0</v>
      </c>
      <c r="H8" s="14"/>
      <c r="I8" s="13">
        <v>0</v>
      </c>
      <c r="J8" s="14"/>
      <c r="K8" s="13">
        <v>2698035</v>
      </c>
      <c r="L8" s="14"/>
      <c r="M8" s="13">
        <v>410469137608</v>
      </c>
      <c r="N8" s="14"/>
      <c r="O8" s="13">
        <v>365333841957</v>
      </c>
      <c r="P8" s="14"/>
      <c r="Q8" s="13">
        <v>45135295651</v>
      </c>
    </row>
    <row r="9" spans="1:17" ht="21.75" customHeight="1" x14ac:dyDescent="0.2">
      <c r="A9" s="9" t="s">
        <v>75</v>
      </c>
      <c r="C9" s="20">
        <v>12925178</v>
      </c>
      <c r="D9" s="14"/>
      <c r="E9" s="20">
        <v>10584552947399</v>
      </c>
      <c r="F9" s="14"/>
      <c r="G9" s="20">
        <v>11069562678840</v>
      </c>
      <c r="H9" s="14"/>
      <c r="I9" s="20">
        <v>-485009731441</v>
      </c>
      <c r="J9" s="14"/>
      <c r="K9" s="20">
        <v>12935178</v>
      </c>
      <c r="L9" s="14"/>
      <c r="M9" s="20">
        <v>10592952877454</v>
      </c>
      <c r="N9" s="14"/>
      <c r="O9" s="20">
        <v>11824616722153</v>
      </c>
      <c r="P9" s="14"/>
      <c r="Q9" s="20">
        <v>-1231663844699</v>
      </c>
    </row>
    <row r="10" spans="1:17" ht="21.75" customHeight="1" x14ac:dyDescent="0.2">
      <c r="A10" s="9" t="s">
        <v>153</v>
      </c>
      <c r="C10" s="20">
        <v>0</v>
      </c>
      <c r="D10" s="14"/>
      <c r="E10" s="20">
        <v>0</v>
      </c>
      <c r="F10" s="14"/>
      <c r="G10" s="20">
        <v>0</v>
      </c>
      <c r="H10" s="14"/>
      <c r="I10" s="20">
        <v>0</v>
      </c>
      <c r="J10" s="14"/>
      <c r="K10" s="20">
        <v>832807</v>
      </c>
      <c r="L10" s="14"/>
      <c r="M10" s="20">
        <v>832807000000</v>
      </c>
      <c r="N10" s="14"/>
      <c r="O10" s="20">
        <v>811163256603</v>
      </c>
      <c r="P10" s="14"/>
      <c r="Q10" s="20">
        <v>21643743397</v>
      </c>
    </row>
    <row r="11" spans="1:17" ht="21.75" customHeight="1" x14ac:dyDescent="0.2">
      <c r="A11" s="9" t="s">
        <v>154</v>
      </c>
      <c r="C11" s="20">
        <v>0</v>
      </c>
      <c r="D11" s="14"/>
      <c r="E11" s="20">
        <v>0</v>
      </c>
      <c r="F11" s="14"/>
      <c r="G11" s="20">
        <v>0</v>
      </c>
      <c r="H11" s="14"/>
      <c r="I11" s="20">
        <v>0</v>
      </c>
      <c r="J11" s="14"/>
      <c r="K11" s="20">
        <v>811000</v>
      </c>
      <c r="L11" s="14"/>
      <c r="M11" s="20">
        <v>1499300566000</v>
      </c>
      <c r="N11" s="14"/>
      <c r="O11" s="20">
        <v>1500041232266</v>
      </c>
      <c r="P11" s="14"/>
      <c r="Q11" s="20">
        <v>-740666266</v>
      </c>
    </row>
    <row r="12" spans="1:17" ht="21.75" customHeight="1" x14ac:dyDescent="0.2">
      <c r="A12" s="9" t="s">
        <v>155</v>
      </c>
      <c r="C12" s="20">
        <v>0</v>
      </c>
      <c r="D12" s="14"/>
      <c r="E12" s="20">
        <v>0</v>
      </c>
      <c r="F12" s="14"/>
      <c r="G12" s="20">
        <v>0</v>
      </c>
      <c r="H12" s="14"/>
      <c r="I12" s="20">
        <v>0</v>
      </c>
      <c r="J12" s="14"/>
      <c r="K12" s="20">
        <v>1599640</v>
      </c>
      <c r="L12" s="14"/>
      <c r="M12" s="20">
        <v>1599640000000</v>
      </c>
      <c r="N12" s="14"/>
      <c r="O12" s="20">
        <v>1579329150169</v>
      </c>
      <c r="P12" s="14"/>
      <c r="Q12" s="20">
        <v>20310849831</v>
      </c>
    </row>
    <row r="13" spans="1:17" ht="21.75" customHeight="1" x14ac:dyDescent="0.2">
      <c r="A13" s="9" t="s">
        <v>39</v>
      </c>
      <c r="C13" s="20">
        <v>0</v>
      </c>
      <c r="D13" s="14"/>
      <c r="E13" s="20">
        <v>0</v>
      </c>
      <c r="F13" s="14"/>
      <c r="G13" s="20">
        <v>0</v>
      </c>
      <c r="H13" s="14"/>
      <c r="I13" s="20">
        <v>0</v>
      </c>
      <c r="J13" s="14"/>
      <c r="K13" s="20">
        <v>1374300</v>
      </c>
      <c r="L13" s="14"/>
      <c r="M13" s="20">
        <v>6667067110782</v>
      </c>
      <c r="N13" s="14"/>
      <c r="O13" s="20">
        <v>6669598781329</v>
      </c>
      <c r="P13" s="14"/>
      <c r="Q13" s="20">
        <v>-2531670547</v>
      </c>
    </row>
    <row r="14" spans="1:17" ht="21.75" customHeight="1" x14ac:dyDescent="0.2">
      <c r="A14" s="9" t="s">
        <v>156</v>
      </c>
      <c r="C14" s="20">
        <v>0</v>
      </c>
      <c r="D14" s="14"/>
      <c r="E14" s="20">
        <v>0</v>
      </c>
      <c r="F14" s="14"/>
      <c r="G14" s="20">
        <v>0</v>
      </c>
      <c r="H14" s="14"/>
      <c r="I14" s="20">
        <v>0</v>
      </c>
      <c r="J14" s="14"/>
      <c r="K14" s="20">
        <v>3504343</v>
      </c>
      <c r="L14" s="14"/>
      <c r="M14" s="20">
        <v>3229286329641</v>
      </c>
      <c r="N14" s="14"/>
      <c r="O14" s="20">
        <v>3225499779301</v>
      </c>
      <c r="P14" s="14"/>
      <c r="Q14" s="20">
        <v>3786550340</v>
      </c>
    </row>
    <row r="15" spans="1:17" ht="21.75" customHeight="1" x14ac:dyDescent="0.2">
      <c r="A15" s="9" t="s">
        <v>54</v>
      </c>
      <c r="C15" s="20">
        <v>0</v>
      </c>
      <c r="D15" s="14"/>
      <c r="E15" s="20">
        <v>0</v>
      </c>
      <c r="F15" s="14"/>
      <c r="G15" s="20">
        <v>0</v>
      </c>
      <c r="H15" s="14"/>
      <c r="I15" s="20">
        <v>0</v>
      </c>
      <c r="J15" s="14"/>
      <c r="K15" s="20">
        <v>200</v>
      </c>
      <c r="L15" s="14"/>
      <c r="M15" s="20">
        <v>176609524</v>
      </c>
      <c r="N15" s="14"/>
      <c r="O15" s="20">
        <v>164097326</v>
      </c>
      <c r="P15" s="14"/>
      <c r="Q15" s="20">
        <v>12512198</v>
      </c>
    </row>
    <row r="16" spans="1:17" ht="21.75" customHeight="1" x14ac:dyDescent="0.2">
      <c r="A16" s="9" t="s">
        <v>69</v>
      </c>
      <c r="C16" s="20">
        <v>0</v>
      </c>
      <c r="D16" s="14"/>
      <c r="E16" s="20">
        <v>0</v>
      </c>
      <c r="F16" s="14"/>
      <c r="G16" s="20">
        <v>0</v>
      </c>
      <c r="H16" s="14"/>
      <c r="I16" s="20">
        <v>0</v>
      </c>
      <c r="J16" s="14"/>
      <c r="K16" s="20">
        <v>10000</v>
      </c>
      <c r="L16" s="14"/>
      <c r="M16" s="20">
        <v>8572536148</v>
      </c>
      <c r="N16" s="14"/>
      <c r="O16" s="20">
        <v>7965377108</v>
      </c>
      <c r="P16" s="14"/>
      <c r="Q16" s="20">
        <v>607159040</v>
      </c>
    </row>
    <row r="17" spans="1:17" ht="21.75" customHeight="1" x14ac:dyDescent="0.2">
      <c r="A17" s="9" t="s">
        <v>157</v>
      </c>
      <c r="C17" s="20">
        <v>0</v>
      </c>
      <c r="D17" s="14"/>
      <c r="E17" s="20">
        <v>0</v>
      </c>
      <c r="F17" s="14"/>
      <c r="G17" s="20">
        <v>0</v>
      </c>
      <c r="H17" s="14"/>
      <c r="I17" s="20">
        <v>0</v>
      </c>
      <c r="J17" s="14"/>
      <c r="K17" s="20">
        <v>14700000</v>
      </c>
      <c r="L17" s="14"/>
      <c r="M17" s="20">
        <v>13234833000000</v>
      </c>
      <c r="N17" s="14"/>
      <c r="O17" s="20">
        <v>13230900000000</v>
      </c>
      <c r="P17" s="14"/>
      <c r="Q17" s="20">
        <v>3933000000</v>
      </c>
    </row>
    <row r="18" spans="1:17" ht="21.75" customHeight="1" x14ac:dyDescent="0.2">
      <c r="A18" s="9" t="s">
        <v>72</v>
      </c>
      <c r="C18" s="20">
        <v>0</v>
      </c>
      <c r="D18" s="14"/>
      <c r="E18" s="20">
        <v>0</v>
      </c>
      <c r="F18" s="14"/>
      <c r="G18" s="20">
        <v>0</v>
      </c>
      <c r="H18" s="14"/>
      <c r="I18" s="20">
        <v>0</v>
      </c>
      <c r="J18" s="14"/>
      <c r="K18" s="20">
        <v>3368000</v>
      </c>
      <c r="L18" s="14"/>
      <c r="M18" s="20">
        <v>2741905446686</v>
      </c>
      <c r="N18" s="14"/>
      <c r="O18" s="20">
        <v>2703033425949</v>
      </c>
      <c r="P18" s="14"/>
      <c r="Q18" s="20">
        <v>38872020737</v>
      </c>
    </row>
    <row r="19" spans="1:17" ht="21.75" customHeight="1" x14ac:dyDescent="0.2">
      <c r="A19" s="9" t="s">
        <v>93</v>
      </c>
      <c r="C19" s="20">
        <v>0</v>
      </c>
      <c r="D19" s="14"/>
      <c r="E19" s="20">
        <v>0</v>
      </c>
      <c r="F19" s="14"/>
      <c r="G19" s="20">
        <v>0</v>
      </c>
      <c r="H19" s="14"/>
      <c r="I19" s="20">
        <v>0</v>
      </c>
      <c r="J19" s="14"/>
      <c r="K19" s="20">
        <v>15000</v>
      </c>
      <c r="L19" s="14"/>
      <c r="M19" s="20">
        <v>14729486486</v>
      </c>
      <c r="N19" s="14"/>
      <c r="O19" s="20">
        <v>14991843750</v>
      </c>
      <c r="P19" s="14"/>
      <c r="Q19" s="20">
        <f>-262357264-39577</f>
        <v>-262396841</v>
      </c>
    </row>
    <row r="20" spans="1:17" ht="21.75" customHeight="1" x14ac:dyDescent="0.2">
      <c r="A20" s="9" t="s">
        <v>81</v>
      </c>
      <c r="C20" s="20">
        <v>0</v>
      </c>
      <c r="D20" s="14"/>
      <c r="E20" s="20">
        <v>0</v>
      </c>
      <c r="F20" s="14"/>
      <c r="G20" s="20">
        <v>0</v>
      </c>
      <c r="H20" s="14"/>
      <c r="I20" s="20">
        <v>0</v>
      </c>
      <c r="J20" s="14"/>
      <c r="K20" s="20">
        <v>25000</v>
      </c>
      <c r="L20" s="14"/>
      <c r="M20" s="20">
        <v>20748611811</v>
      </c>
      <c r="N20" s="14"/>
      <c r="O20" s="20">
        <v>22306121255</v>
      </c>
      <c r="P20" s="14"/>
      <c r="Q20" s="20">
        <v>-1557509444</v>
      </c>
    </row>
    <row r="21" spans="1:17" ht="21.75" customHeight="1" x14ac:dyDescent="0.2">
      <c r="A21" s="9" t="s">
        <v>158</v>
      </c>
      <c r="C21" s="20">
        <v>0</v>
      </c>
      <c r="D21" s="14"/>
      <c r="E21" s="20">
        <v>0</v>
      </c>
      <c r="F21" s="14"/>
      <c r="G21" s="20">
        <v>0</v>
      </c>
      <c r="H21" s="14"/>
      <c r="I21" s="20">
        <v>0</v>
      </c>
      <c r="J21" s="14"/>
      <c r="K21" s="20">
        <v>6773103</v>
      </c>
      <c r="L21" s="14"/>
      <c r="M21" s="20">
        <v>6108369678431</v>
      </c>
      <c r="N21" s="14"/>
      <c r="O21" s="20">
        <v>6068700288000</v>
      </c>
      <c r="P21" s="14"/>
      <c r="Q21" s="20">
        <v>39669390431</v>
      </c>
    </row>
    <row r="22" spans="1:17" ht="21.75" customHeight="1" x14ac:dyDescent="0.2">
      <c r="A22" s="6" t="s">
        <v>84</v>
      </c>
      <c r="C22" s="20">
        <v>0</v>
      </c>
      <c r="D22" s="14"/>
      <c r="E22" s="16">
        <v>0</v>
      </c>
      <c r="F22" s="14"/>
      <c r="G22" s="16">
        <v>0</v>
      </c>
      <c r="H22" s="14"/>
      <c r="I22" s="16">
        <v>0</v>
      </c>
      <c r="J22" s="14"/>
      <c r="K22" s="20">
        <v>4240000</v>
      </c>
      <c r="L22" s="14"/>
      <c r="M22" s="16">
        <v>3415448374000</v>
      </c>
      <c r="N22" s="14"/>
      <c r="O22" s="16">
        <v>3778136800000</v>
      </c>
      <c r="P22" s="14"/>
      <c r="Q22" s="16">
        <v>-362688426000</v>
      </c>
    </row>
    <row r="23" spans="1:17" ht="21.75" customHeight="1" x14ac:dyDescent="0.2">
      <c r="A23" s="7" t="s">
        <v>25</v>
      </c>
      <c r="C23" s="20"/>
      <c r="D23" s="14"/>
      <c r="E23" s="18">
        <v>10584552947399</v>
      </c>
      <c r="F23" s="14"/>
      <c r="G23" s="18">
        <v>11815475281097</v>
      </c>
      <c r="H23" s="14"/>
      <c r="I23" s="18">
        <f>SUM(I8:I22)</f>
        <v>-485009731441</v>
      </c>
      <c r="J23" s="14"/>
      <c r="K23" s="20"/>
      <c r="L23" s="14"/>
      <c r="M23" s="18">
        <v>50376306764571</v>
      </c>
      <c r="N23" s="14"/>
      <c r="O23" s="18">
        <v>51801780717166</v>
      </c>
      <c r="P23" s="14"/>
      <c r="Q23" s="18">
        <f>SUM(Q8:Q22)</f>
        <v>-1425473992172</v>
      </c>
    </row>
    <row r="26" spans="1:17" x14ac:dyDescent="0.2">
      <c r="I26" s="21"/>
      <c r="Q26" s="21"/>
    </row>
    <row r="27" spans="1:17" x14ac:dyDescent="0.2">
      <c r="G27" s="21"/>
      <c r="I27" s="21"/>
      <c r="O27" s="21"/>
      <c r="Q27" s="21"/>
    </row>
    <row r="28" spans="1:17" x14ac:dyDescent="0.2">
      <c r="I28" s="21"/>
      <c r="O28" s="21"/>
      <c r="Q28" s="21"/>
    </row>
    <row r="29" spans="1:17" x14ac:dyDescent="0.2">
      <c r="E29" s="21"/>
      <c r="I29" s="21"/>
      <c r="M29" s="21"/>
      <c r="O29" s="21"/>
    </row>
    <row r="30" spans="1:17" x14ac:dyDescent="0.2">
      <c r="I30" s="21"/>
      <c r="O30" s="21"/>
      <c r="Q30" s="21"/>
    </row>
    <row r="32" spans="1:17" x14ac:dyDescent="0.2">
      <c r="E32" s="21"/>
    </row>
    <row r="33" spans="13:13" x14ac:dyDescent="0.2">
      <c r="M33" s="2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38"/>
  <sheetViews>
    <sheetView rightToLeft="1" workbookViewId="0">
      <selection activeCell="I33" sqref="I33"/>
    </sheetView>
  </sheetViews>
  <sheetFormatPr defaultRowHeight="18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20" bestFit="1" customWidth="1"/>
    <col min="6" max="6" width="1.28515625" customWidth="1"/>
    <col min="7" max="7" width="20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20" bestFit="1" customWidth="1"/>
    <col min="14" max="14" width="1.28515625" customWidth="1"/>
    <col min="15" max="15" width="20" bestFit="1" customWidth="1"/>
    <col min="16" max="16" width="1.28515625" customWidth="1"/>
    <col min="17" max="17" width="26.28515625" bestFit="1" customWidth="1"/>
    <col min="18" max="18" width="0.28515625" customWidth="1"/>
    <col min="20" max="20" width="17.5703125" style="20" bestFit="1" customWidth="1"/>
  </cols>
  <sheetData>
    <row r="1" spans="1:17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21.75" customHeight="1" x14ac:dyDescent="0.2">
      <c r="A2" s="44" t="s">
        <v>127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14.45" customHeight="1" x14ac:dyDescent="0.2"/>
    <row r="5" spans="1:17" ht="14.45" customHeight="1" x14ac:dyDescent="0.2">
      <c r="A5" s="45" t="s">
        <v>194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28.5" customHeight="1" x14ac:dyDescent="0.2">
      <c r="A6" s="46" t="s">
        <v>130</v>
      </c>
      <c r="C6" s="46" t="s">
        <v>144</v>
      </c>
      <c r="D6" s="46"/>
      <c r="E6" s="46"/>
      <c r="F6" s="46"/>
      <c r="G6" s="46"/>
      <c r="H6" s="46"/>
      <c r="I6" s="46"/>
      <c r="K6" s="46" t="s">
        <v>145</v>
      </c>
      <c r="L6" s="46"/>
      <c r="M6" s="46"/>
      <c r="N6" s="46"/>
      <c r="O6" s="46"/>
      <c r="P6" s="46"/>
      <c r="Q6" s="46"/>
    </row>
    <row r="7" spans="1:17" ht="29.1" customHeight="1" x14ac:dyDescent="0.2">
      <c r="A7" s="46"/>
      <c r="C7" s="11" t="s">
        <v>8</v>
      </c>
      <c r="D7" s="3"/>
      <c r="E7" s="11" t="s">
        <v>10</v>
      </c>
      <c r="F7" s="3"/>
      <c r="G7" s="11" t="s">
        <v>192</v>
      </c>
      <c r="H7" s="3"/>
      <c r="I7" s="11" t="s">
        <v>195</v>
      </c>
      <c r="K7" s="11" t="s">
        <v>8</v>
      </c>
      <c r="L7" s="3"/>
      <c r="M7" s="11" t="s">
        <v>10</v>
      </c>
      <c r="N7" s="3"/>
      <c r="O7" s="11" t="s">
        <v>192</v>
      </c>
      <c r="P7" s="3"/>
      <c r="Q7" s="11" t="s">
        <v>195</v>
      </c>
    </row>
    <row r="8" spans="1:17" ht="21.75" customHeight="1" x14ac:dyDescent="0.2">
      <c r="A8" s="5" t="s">
        <v>48</v>
      </c>
      <c r="C8" s="13">
        <v>11200000</v>
      </c>
      <c r="D8" s="14"/>
      <c r="E8" s="13">
        <v>10354366750000</v>
      </c>
      <c r="F8" s="14"/>
      <c r="G8" s="13">
        <v>10354366750000</v>
      </c>
      <c r="H8" s="14"/>
      <c r="I8" s="13">
        <f>E8-G8</f>
        <v>0</v>
      </c>
      <c r="J8" s="14"/>
      <c r="K8" s="13">
        <v>11200000</v>
      </c>
      <c r="L8" s="14"/>
      <c r="M8" s="13">
        <v>10354366750000</v>
      </c>
      <c r="N8" s="14"/>
      <c r="O8" s="13">
        <v>9860750517273</v>
      </c>
      <c r="P8" s="14"/>
      <c r="Q8" s="13">
        <v>493616232727</v>
      </c>
    </row>
    <row r="9" spans="1:17" ht="21.75" customHeight="1" x14ac:dyDescent="0.2">
      <c r="A9" s="9" t="s">
        <v>196</v>
      </c>
      <c r="C9" s="20">
        <v>2000000</v>
      </c>
      <c r="D9" s="14"/>
      <c r="E9" s="20">
        <v>1562150118750</v>
      </c>
      <c r="F9" s="14"/>
      <c r="G9" s="20">
        <v>1795011431525</v>
      </c>
      <c r="H9" s="14"/>
      <c r="I9" s="20">
        <v>-232861312775</v>
      </c>
      <c r="J9" s="14"/>
      <c r="K9" s="20">
        <v>2000000</v>
      </c>
      <c r="L9" s="14"/>
      <c r="M9" s="20">
        <v>1562150118750</v>
      </c>
      <c r="N9" s="14"/>
      <c r="O9" s="20">
        <v>1776674647927</v>
      </c>
      <c r="P9" s="14"/>
      <c r="Q9" s="20">
        <v>-214524529176</v>
      </c>
    </row>
    <row r="10" spans="1:17" ht="21.75" customHeight="1" x14ac:dyDescent="0.2">
      <c r="A10" s="9" t="s">
        <v>197</v>
      </c>
      <c r="C10" s="20">
        <v>7999600</v>
      </c>
      <c r="D10" s="14"/>
      <c r="E10" s="20">
        <v>7297049001756</v>
      </c>
      <c r="F10" s="14"/>
      <c r="G10" s="20">
        <v>7995250217500</v>
      </c>
      <c r="H10" s="14"/>
      <c r="I10" s="20">
        <v>-698201215744</v>
      </c>
      <c r="J10" s="14"/>
      <c r="K10" s="20">
        <v>7999600</v>
      </c>
      <c r="L10" s="14"/>
      <c r="M10" s="20">
        <v>7297049001756</v>
      </c>
      <c r="N10" s="14"/>
      <c r="O10" s="20">
        <v>6563564746800</v>
      </c>
      <c r="P10" s="14"/>
      <c r="Q10" s="20">
        <v>733484254956</v>
      </c>
    </row>
    <row r="11" spans="1:17" ht="21.75" customHeight="1" x14ac:dyDescent="0.2">
      <c r="A11" s="9" t="s">
        <v>198</v>
      </c>
      <c r="C11" s="20">
        <v>2489549</v>
      </c>
      <c r="D11" s="14"/>
      <c r="E11" s="20">
        <v>2283566125623</v>
      </c>
      <c r="F11" s="14"/>
      <c r="G11" s="20">
        <v>2285975075512</v>
      </c>
      <c r="H11" s="14"/>
      <c r="I11" s="20">
        <v>-2408949889</v>
      </c>
      <c r="J11" s="14"/>
      <c r="K11" s="20">
        <v>2489549</v>
      </c>
      <c r="L11" s="14"/>
      <c r="M11" s="20">
        <v>2283566125623</v>
      </c>
      <c r="N11" s="14"/>
      <c r="O11" s="20">
        <v>2285975075512</v>
      </c>
      <c r="P11" s="14"/>
      <c r="Q11" s="20">
        <v>-2408949888</v>
      </c>
    </row>
    <row r="12" spans="1:17" ht="21.75" customHeight="1" x14ac:dyDescent="0.2">
      <c r="A12" s="9" t="s">
        <v>35</v>
      </c>
      <c r="C12" s="20">
        <v>1226160</v>
      </c>
      <c r="D12" s="14"/>
      <c r="E12" s="20">
        <v>6251510479767</v>
      </c>
      <c r="F12" s="14"/>
      <c r="G12" s="20">
        <v>6129997900784</v>
      </c>
      <c r="H12" s="14"/>
      <c r="I12" s="20">
        <v>121512578983</v>
      </c>
      <c r="J12" s="14"/>
      <c r="K12" s="20">
        <v>1226160</v>
      </c>
      <c r="L12" s="14"/>
      <c r="M12" s="20">
        <v>6251510479767</v>
      </c>
      <c r="N12" s="14"/>
      <c r="O12" s="20">
        <v>5999993251200</v>
      </c>
      <c r="P12" s="14"/>
      <c r="Q12" s="20">
        <v>251517228567</v>
      </c>
    </row>
    <row r="13" spans="1:17" ht="21.75" customHeight="1" x14ac:dyDescent="0.2">
      <c r="A13" s="9" t="s">
        <v>39</v>
      </c>
      <c r="C13" s="20">
        <v>945500</v>
      </c>
      <c r="D13" s="14"/>
      <c r="E13" s="20">
        <v>5032355144969</v>
      </c>
      <c r="F13" s="14"/>
      <c r="G13" s="20">
        <v>4937880307420</v>
      </c>
      <c r="H13" s="14"/>
      <c r="I13" s="20">
        <v>94474837549</v>
      </c>
      <c r="J13" s="14"/>
      <c r="K13" s="20">
        <v>945500</v>
      </c>
      <c r="L13" s="14"/>
      <c r="M13" s="20">
        <v>5032355144969</v>
      </c>
      <c r="N13" s="14"/>
      <c r="O13" s="20">
        <v>4588594664741</v>
      </c>
      <c r="P13" s="14"/>
      <c r="Q13" s="20">
        <v>443760480228</v>
      </c>
    </row>
    <row r="14" spans="1:17" ht="21.75" customHeight="1" x14ac:dyDescent="0.2">
      <c r="A14" s="9" t="s">
        <v>42</v>
      </c>
      <c r="C14" s="20">
        <v>4308000</v>
      </c>
      <c r="D14" s="14"/>
      <c r="E14" s="20">
        <v>8693014020254</v>
      </c>
      <c r="F14" s="14"/>
      <c r="G14" s="20">
        <v>8541512494551</v>
      </c>
      <c r="H14" s="14"/>
      <c r="I14" s="20">
        <v>151501525703</v>
      </c>
      <c r="J14" s="14"/>
      <c r="K14" s="20">
        <v>4308000</v>
      </c>
      <c r="L14" s="14"/>
      <c r="M14" s="20">
        <v>8693014020254</v>
      </c>
      <c r="N14" s="14"/>
      <c r="O14" s="20">
        <v>7895991547958</v>
      </c>
      <c r="P14" s="14"/>
      <c r="Q14" s="20">
        <v>797022472296</v>
      </c>
    </row>
    <row r="15" spans="1:17" ht="21.75" customHeight="1" x14ac:dyDescent="0.2">
      <c r="A15" s="9" t="s">
        <v>45</v>
      </c>
      <c r="C15" s="20">
        <v>1770100</v>
      </c>
      <c r="D15" s="14"/>
      <c r="E15" s="20">
        <v>8644346839460</v>
      </c>
      <c r="F15" s="14"/>
      <c r="G15" s="20">
        <v>8614002805105</v>
      </c>
      <c r="H15" s="14"/>
      <c r="I15" s="20">
        <v>30344034355</v>
      </c>
      <c r="J15" s="14"/>
      <c r="K15" s="20">
        <v>1770100</v>
      </c>
      <c r="L15" s="14"/>
      <c r="M15" s="20">
        <v>8644346839460</v>
      </c>
      <c r="N15" s="14"/>
      <c r="O15" s="20">
        <v>8310646353807</v>
      </c>
      <c r="P15" s="14"/>
      <c r="Q15" s="20">
        <v>333700485653</v>
      </c>
    </row>
    <row r="16" spans="1:17" ht="21.75" customHeight="1" x14ac:dyDescent="0.2">
      <c r="A16" s="9" t="s">
        <v>23</v>
      </c>
      <c r="C16" s="20">
        <v>16500000</v>
      </c>
      <c r="D16" s="14"/>
      <c r="E16" s="20">
        <v>434268879000</v>
      </c>
      <c r="F16" s="14"/>
      <c r="G16" s="20">
        <v>414020557500</v>
      </c>
      <c r="H16" s="14"/>
      <c r="I16" s="20">
        <v>20248321500</v>
      </c>
      <c r="J16" s="14"/>
      <c r="K16" s="20">
        <v>16500000</v>
      </c>
      <c r="L16" s="14"/>
      <c r="M16" s="20">
        <v>434268879000</v>
      </c>
      <c r="N16" s="14"/>
      <c r="O16" s="20">
        <v>456367945590</v>
      </c>
      <c r="P16" s="14"/>
      <c r="Q16" s="20">
        <v>-22099066589</v>
      </c>
    </row>
    <row r="17" spans="1:17" ht="21.75" customHeight="1" x14ac:dyDescent="0.2">
      <c r="A17" s="9" t="s">
        <v>24</v>
      </c>
      <c r="C17" s="20">
        <v>15696105</v>
      </c>
      <c r="D17" s="14"/>
      <c r="E17" s="20">
        <v>2585949955456</v>
      </c>
      <c r="F17" s="14"/>
      <c r="G17" s="20">
        <v>2424795408054</v>
      </c>
      <c r="H17" s="14"/>
      <c r="I17" s="20">
        <v>161154547402</v>
      </c>
      <c r="J17" s="14"/>
      <c r="K17" s="20">
        <v>15696105</v>
      </c>
      <c r="L17" s="14"/>
      <c r="M17" s="20">
        <v>2585949955456</v>
      </c>
      <c r="N17" s="14"/>
      <c r="O17" s="20">
        <v>2452037102181</v>
      </c>
      <c r="P17" s="14"/>
      <c r="Q17" s="20">
        <v>133912853275</v>
      </c>
    </row>
    <row r="18" spans="1:17" ht="21.75" customHeight="1" x14ac:dyDescent="0.2">
      <c r="A18" s="9" t="s">
        <v>60</v>
      </c>
      <c r="C18" s="20">
        <v>10000</v>
      </c>
      <c r="D18" s="14"/>
      <c r="E18" s="20">
        <v>7627850100</v>
      </c>
      <c r="F18" s="14"/>
      <c r="G18" s="20">
        <v>7627850100</v>
      </c>
      <c r="H18" s="14"/>
      <c r="I18" s="20">
        <v>0</v>
      </c>
      <c r="J18" s="14"/>
      <c r="K18" s="20">
        <v>10000</v>
      </c>
      <c r="L18" s="14"/>
      <c r="M18" s="20">
        <v>7627850100</v>
      </c>
      <c r="N18" s="14"/>
      <c r="O18" s="20">
        <v>7627850100</v>
      </c>
      <c r="P18" s="14"/>
      <c r="Q18" s="20">
        <v>0</v>
      </c>
    </row>
    <row r="19" spans="1:17" ht="21.75" customHeight="1" x14ac:dyDescent="0.2">
      <c r="A19" s="9" t="s">
        <v>63</v>
      </c>
      <c r="C19" s="20">
        <v>520854</v>
      </c>
      <c r="D19" s="14"/>
      <c r="E19" s="20">
        <v>510159369924</v>
      </c>
      <c r="F19" s="14"/>
      <c r="G19" s="20">
        <v>502298751061</v>
      </c>
      <c r="H19" s="14"/>
      <c r="I19" s="20">
        <v>7860618863</v>
      </c>
      <c r="J19" s="14"/>
      <c r="K19" s="20">
        <v>520854</v>
      </c>
      <c r="L19" s="14"/>
      <c r="M19" s="20">
        <v>510159369924</v>
      </c>
      <c r="N19" s="14"/>
      <c r="O19" s="20">
        <v>494542246355</v>
      </c>
      <c r="P19" s="14"/>
      <c r="Q19" s="20">
        <v>15617123560</v>
      </c>
    </row>
    <row r="20" spans="1:17" ht="21.75" customHeight="1" x14ac:dyDescent="0.2">
      <c r="A20" s="9" t="s">
        <v>66</v>
      </c>
      <c r="C20" s="20">
        <v>500000</v>
      </c>
      <c r="D20" s="14"/>
      <c r="E20" s="20">
        <v>479289244687</v>
      </c>
      <c r="F20" s="14"/>
      <c r="G20" s="20">
        <v>467060897468</v>
      </c>
      <c r="H20" s="14"/>
      <c r="I20" s="20">
        <v>12228347219</v>
      </c>
      <c r="J20" s="14"/>
      <c r="K20" s="20">
        <v>500000</v>
      </c>
      <c r="L20" s="14"/>
      <c r="M20" s="20">
        <v>479289244687</v>
      </c>
      <c r="N20" s="14"/>
      <c r="O20" s="20">
        <v>473742262500</v>
      </c>
      <c r="P20" s="14"/>
      <c r="Q20" s="20">
        <v>5546982187</v>
      </c>
    </row>
    <row r="21" spans="1:17" ht="21.75" customHeight="1" x14ac:dyDescent="0.2">
      <c r="A21" s="9" t="s">
        <v>69</v>
      </c>
      <c r="C21" s="20">
        <v>1165670</v>
      </c>
      <c r="D21" s="14"/>
      <c r="E21" s="20">
        <v>1023647377717</v>
      </c>
      <c r="F21" s="14"/>
      <c r="G21" s="20">
        <v>1023647377717</v>
      </c>
      <c r="H21" s="14"/>
      <c r="I21" s="20">
        <v>0</v>
      </c>
      <c r="J21" s="14"/>
      <c r="K21" s="20">
        <v>1165670</v>
      </c>
      <c r="L21" s="14"/>
      <c r="M21" s="20">
        <v>1023647377717</v>
      </c>
      <c r="N21" s="14"/>
      <c r="O21" s="20">
        <v>928500113434</v>
      </c>
      <c r="P21" s="14"/>
      <c r="Q21" s="20">
        <v>95147264283</v>
      </c>
    </row>
    <row r="22" spans="1:17" ht="21.75" customHeight="1" x14ac:dyDescent="0.2">
      <c r="A22" s="9" t="s">
        <v>72</v>
      </c>
      <c r="C22" s="20">
        <v>5505772</v>
      </c>
      <c r="D22" s="14"/>
      <c r="E22" s="20">
        <v>4375809253644</v>
      </c>
      <c r="F22" s="14"/>
      <c r="G22" s="20">
        <v>4249263560654</v>
      </c>
      <c r="H22" s="14"/>
      <c r="I22" s="20">
        <v>126545692990</v>
      </c>
      <c r="J22" s="14"/>
      <c r="K22" s="20">
        <v>5505772</v>
      </c>
      <c r="L22" s="14"/>
      <c r="M22" s="20">
        <v>4375809253644</v>
      </c>
      <c r="N22" s="14"/>
      <c r="O22" s="20">
        <v>4464658616637</v>
      </c>
      <c r="P22" s="14"/>
      <c r="Q22" s="20">
        <v>-88849362992</v>
      </c>
    </row>
    <row r="23" spans="1:17" ht="21.75" customHeight="1" x14ac:dyDescent="0.2">
      <c r="A23" s="9" t="s">
        <v>78</v>
      </c>
      <c r="C23" s="20">
        <v>5000</v>
      </c>
      <c r="D23" s="14"/>
      <c r="E23" s="20">
        <v>4130252953</v>
      </c>
      <c r="F23" s="14"/>
      <c r="G23" s="20">
        <v>4069086230</v>
      </c>
      <c r="H23" s="14"/>
      <c r="I23" s="20">
        <v>61166723</v>
      </c>
      <c r="J23" s="14"/>
      <c r="K23" s="20">
        <v>5000</v>
      </c>
      <c r="L23" s="14"/>
      <c r="M23" s="20">
        <v>4130252953</v>
      </c>
      <c r="N23" s="14"/>
      <c r="O23" s="20">
        <v>4158760095</v>
      </c>
      <c r="P23" s="14"/>
      <c r="Q23" s="20">
        <v>-28507141</v>
      </c>
    </row>
    <row r="24" spans="1:17" ht="21.75" customHeight="1" x14ac:dyDescent="0.2">
      <c r="A24" s="9" t="s">
        <v>105</v>
      </c>
      <c r="C24" s="20">
        <v>19844821</v>
      </c>
      <c r="D24" s="14"/>
      <c r="E24" s="20">
        <v>16563398769153</v>
      </c>
      <c r="F24" s="14"/>
      <c r="G24" s="20">
        <v>16573630369669</v>
      </c>
      <c r="H24" s="14"/>
      <c r="I24" s="20">
        <v>-10231600516</v>
      </c>
      <c r="J24" s="14"/>
      <c r="K24" s="20">
        <v>19844821</v>
      </c>
      <c r="L24" s="14"/>
      <c r="M24" s="20">
        <v>16563398769153</v>
      </c>
      <c r="N24" s="14"/>
      <c r="O24" s="20">
        <v>16573630369669</v>
      </c>
      <c r="P24" s="14"/>
      <c r="Q24" s="20">
        <v>-10231600515</v>
      </c>
    </row>
    <row r="25" spans="1:17" ht="21.75" customHeight="1" x14ac:dyDescent="0.2">
      <c r="A25" s="9" t="s">
        <v>81</v>
      </c>
      <c r="C25" s="20">
        <v>29074178</v>
      </c>
      <c r="D25" s="14"/>
      <c r="E25" s="20">
        <v>24350913151367</v>
      </c>
      <c r="F25" s="14"/>
      <c r="G25" s="20">
        <v>24277652891546</v>
      </c>
      <c r="H25" s="14"/>
      <c r="I25" s="20">
        <v>73260259821</v>
      </c>
      <c r="J25" s="14"/>
      <c r="K25" s="20">
        <v>29074178</v>
      </c>
      <c r="L25" s="14"/>
      <c r="M25" s="20">
        <v>24350913151367</v>
      </c>
      <c r="N25" s="14"/>
      <c r="O25" s="20">
        <v>24927917956311</v>
      </c>
      <c r="P25" s="14"/>
      <c r="Q25" s="20">
        <v>-577004804943</v>
      </c>
    </row>
    <row r="26" spans="1:17" ht="21.75" customHeight="1" x14ac:dyDescent="0.2">
      <c r="A26" s="9" t="s">
        <v>84</v>
      </c>
      <c r="C26" s="20">
        <v>7041948</v>
      </c>
      <c r="D26" s="14"/>
      <c r="E26" s="20">
        <v>5471433664558</v>
      </c>
      <c r="F26" s="14"/>
      <c r="G26" s="20">
        <v>5700407324144</v>
      </c>
      <c r="H26" s="14"/>
      <c r="I26" s="20">
        <v>-228973659586</v>
      </c>
      <c r="J26" s="14"/>
      <c r="K26" s="20">
        <v>7041948</v>
      </c>
      <c r="L26" s="14"/>
      <c r="M26" s="20">
        <v>5471433664558</v>
      </c>
      <c r="N26" s="14"/>
      <c r="O26" s="20">
        <v>6274343690372</v>
      </c>
      <c r="P26" s="14"/>
      <c r="Q26" s="20">
        <v>-802910025813</v>
      </c>
    </row>
    <row r="27" spans="1:17" ht="21.75" customHeight="1" x14ac:dyDescent="0.2">
      <c r="A27" s="9" t="s">
        <v>87</v>
      </c>
      <c r="C27" s="20">
        <v>1000000</v>
      </c>
      <c r="D27" s="14"/>
      <c r="E27" s="20">
        <v>999456250000</v>
      </c>
      <c r="F27" s="14"/>
      <c r="G27" s="20">
        <v>999456250000</v>
      </c>
      <c r="H27" s="14"/>
      <c r="I27" s="20">
        <v>0</v>
      </c>
      <c r="J27" s="14"/>
      <c r="K27" s="20">
        <v>1000000</v>
      </c>
      <c r="L27" s="14"/>
      <c r="M27" s="20">
        <v>999456250000</v>
      </c>
      <c r="N27" s="14"/>
      <c r="O27" s="20">
        <v>995456426087</v>
      </c>
      <c r="P27" s="14"/>
      <c r="Q27" s="20">
        <v>3999823913</v>
      </c>
    </row>
    <row r="28" spans="1:17" ht="21.75" customHeight="1" x14ac:dyDescent="0.2">
      <c r="A28" s="9" t="s">
        <v>90</v>
      </c>
      <c r="C28" s="20">
        <v>1000000</v>
      </c>
      <c r="D28" s="14"/>
      <c r="E28" s="20">
        <v>999456250000</v>
      </c>
      <c r="F28" s="14"/>
      <c r="G28" s="20">
        <v>999456250000</v>
      </c>
      <c r="H28" s="14"/>
      <c r="I28" s="20">
        <v>0</v>
      </c>
      <c r="J28" s="14"/>
      <c r="K28" s="20">
        <v>1000000</v>
      </c>
      <c r="L28" s="14"/>
      <c r="M28" s="20">
        <v>999456250000</v>
      </c>
      <c r="N28" s="14"/>
      <c r="O28" s="20">
        <v>999456250000</v>
      </c>
      <c r="P28" s="14"/>
      <c r="Q28" s="20">
        <v>0</v>
      </c>
    </row>
    <row r="29" spans="1:17" ht="21.75" customHeight="1" x14ac:dyDescent="0.2">
      <c r="A29" s="9" t="s">
        <v>93</v>
      </c>
      <c r="C29" s="20">
        <v>37985000</v>
      </c>
      <c r="D29" s="14"/>
      <c r="E29" s="20">
        <v>36606019333015</v>
      </c>
      <c r="F29" s="14"/>
      <c r="G29" s="20">
        <v>34829857421487</v>
      </c>
      <c r="H29" s="14"/>
      <c r="I29" s="20">
        <v>1776161911528</v>
      </c>
      <c r="J29" s="14"/>
      <c r="K29" s="20">
        <v>37985000</v>
      </c>
      <c r="L29" s="14"/>
      <c r="M29" s="20">
        <v>36606019333015</v>
      </c>
      <c r="N29" s="14"/>
      <c r="O29" s="20">
        <v>37964345656250</v>
      </c>
      <c r="P29" s="14"/>
      <c r="Q29" s="20">
        <v>-1358326323234</v>
      </c>
    </row>
    <row r="30" spans="1:17" ht="21.75" customHeight="1" x14ac:dyDescent="0.2">
      <c r="A30" s="9" t="s">
        <v>96</v>
      </c>
      <c r="C30" s="20">
        <v>1500000</v>
      </c>
      <c r="D30" s="14"/>
      <c r="E30" s="20">
        <v>1499184375000</v>
      </c>
      <c r="F30" s="14"/>
      <c r="G30" s="20">
        <v>1499184375000</v>
      </c>
      <c r="H30" s="14"/>
      <c r="I30" s="20">
        <v>0</v>
      </c>
      <c r="J30" s="14"/>
      <c r="K30" s="20">
        <v>1500000</v>
      </c>
      <c r="L30" s="14"/>
      <c r="M30" s="20">
        <v>1499184375000</v>
      </c>
      <c r="N30" s="14"/>
      <c r="O30" s="20">
        <v>1499184375000</v>
      </c>
      <c r="P30" s="14"/>
      <c r="Q30" s="20">
        <v>0</v>
      </c>
    </row>
    <row r="31" spans="1:17" ht="21.75" customHeight="1" x14ac:dyDescent="0.2">
      <c r="A31" s="9" t="s">
        <v>199</v>
      </c>
      <c r="C31" s="20">
        <v>1000000</v>
      </c>
      <c r="D31" s="14"/>
      <c r="E31" s="20">
        <v>999456250000</v>
      </c>
      <c r="F31" s="14"/>
      <c r="G31" s="20">
        <v>999456250000</v>
      </c>
      <c r="H31" s="14"/>
      <c r="I31" s="20">
        <v>0</v>
      </c>
      <c r="J31" s="14"/>
      <c r="K31" s="20">
        <v>1000000</v>
      </c>
      <c r="L31" s="14"/>
      <c r="M31" s="20">
        <v>999456250000</v>
      </c>
      <c r="N31" s="14"/>
      <c r="O31" s="20">
        <v>899510625000</v>
      </c>
      <c r="P31" s="14"/>
      <c r="Q31" s="20">
        <v>99945625000</v>
      </c>
    </row>
    <row r="32" spans="1:17" ht="21.75" customHeight="1" x14ac:dyDescent="0.2">
      <c r="A32" s="6" t="s">
        <v>99</v>
      </c>
      <c r="C32" s="20">
        <v>7999800</v>
      </c>
      <c r="D32" s="14"/>
      <c r="E32" s="16">
        <v>7755586605487</v>
      </c>
      <c r="F32" s="14"/>
      <c r="G32" s="16">
        <v>7995450108750</v>
      </c>
      <c r="H32" s="14"/>
      <c r="I32" s="16">
        <v>-239863503263</v>
      </c>
      <c r="J32" s="14"/>
      <c r="K32" s="20">
        <v>7999800</v>
      </c>
      <c r="L32" s="14"/>
      <c r="M32" s="16">
        <v>7755586605487</v>
      </c>
      <c r="N32" s="14"/>
      <c r="O32" s="16">
        <v>7326970396204</v>
      </c>
      <c r="P32" s="14"/>
      <c r="Q32" s="16">
        <v>428616209283</v>
      </c>
    </row>
    <row r="33" spans="1:17" ht="21.75" customHeight="1" x14ac:dyDescent="0.2">
      <c r="A33" s="7" t="s">
        <v>25</v>
      </c>
      <c r="C33" s="20"/>
      <c r="D33" s="14"/>
      <c r="E33" s="18">
        <v>154784145312640</v>
      </c>
      <c r="F33" s="14"/>
      <c r="G33" s="18">
        <v>153621331711777</v>
      </c>
      <c r="H33" s="14"/>
      <c r="I33" s="18">
        <f>SUM(I8:I32)</f>
        <v>1162813600863</v>
      </c>
      <c r="J33" s="14"/>
      <c r="K33" s="20"/>
      <c r="L33" s="14"/>
      <c r="M33" s="18">
        <v>154784145312640</v>
      </c>
      <c r="N33" s="14"/>
      <c r="O33" s="18">
        <v>154024641447003</v>
      </c>
      <c r="P33" s="14"/>
      <c r="Q33" s="18">
        <f>SUM(Q8:Q32)</f>
        <v>759503865637</v>
      </c>
    </row>
    <row r="34" spans="1:17" x14ac:dyDescent="0.2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x14ac:dyDescent="0.2">
      <c r="I35" s="21"/>
      <c r="Q35" s="21"/>
    </row>
    <row r="37" spans="1:17" x14ac:dyDescent="0.2">
      <c r="Q37" s="21"/>
    </row>
    <row r="38" spans="1:17" x14ac:dyDescent="0.2">
      <c r="I38" s="21"/>
      <c r="K38" s="29"/>
    </row>
  </sheetData>
  <sortState xmlns:xlrd2="http://schemas.microsoft.com/office/spreadsheetml/2017/richdata2" ref="A8:Q32">
    <sortCondition ref="A8:A32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2"/>
  <sheetViews>
    <sheetView rightToLeft="1" topLeftCell="H11" workbookViewId="0">
      <selection activeCell="AL18" sqref="AL18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0" bestFit="1" customWidth="1"/>
    <col min="19" max="19" width="1.28515625" customWidth="1"/>
    <col min="20" max="20" width="19.85546875" bestFit="1" customWidth="1"/>
    <col min="21" max="21" width="1.28515625" customWidth="1"/>
    <col min="22" max="22" width="11" bestFit="1" customWidth="1"/>
    <col min="23" max="23" width="1.28515625" customWidth="1"/>
    <col min="24" max="24" width="18.85546875" bestFit="1" customWidth="1"/>
    <col min="25" max="25" width="1.28515625" customWidth="1"/>
    <col min="26" max="26" width="11" bestFit="1" customWidth="1"/>
    <col min="27" max="27" width="1.28515625" customWidth="1"/>
    <col min="28" max="28" width="19" bestFit="1" customWidth="1"/>
    <col min="29" max="29" width="1.28515625" customWidth="1"/>
    <col min="30" max="30" width="12.140625" bestFit="1" customWidth="1"/>
    <col min="31" max="31" width="1.28515625" customWidth="1"/>
    <col min="32" max="32" width="16.140625" bestFit="1" customWidth="1"/>
    <col min="33" max="33" width="1.28515625" customWidth="1"/>
    <col min="34" max="34" width="20" bestFit="1" customWidth="1"/>
    <col min="35" max="35" width="1.28515625" customWidth="1"/>
    <col min="36" max="36" width="19.8554687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</row>
    <row r="2" spans="1:38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pans="1:3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38" ht="14.45" customHeight="1" x14ac:dyDescent="0.2"/>
    <row r="5" spans="1:38" ht="14.45" customHeight="1" x14ac:dyDescent="0.2">
      <c r="A5" s="1" t="s">
        <v>26</v>
      </c>
      <c r="B5" s="45" t="s">
        <v>27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</row>
    <row r="6" spans="1:38" ht="14.45" customHeight="1" x14ac:dyDescent="0.2">
      <c r="A6" s="46" t="s">
        <v>28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 t="s">
        <v>3</v>
      </c>
      <c r="Q6" s="46"/>
      <c r="R6" s="46"/>
      <c r="S6" s="46"/>
      <c r="T6" s="46"/>
      <c r="V6" s="46" t="s">
        <v>4</v>
      </c>
      <c r="W6" s="46"/>
      <c r="X6" s="46"/>
      <c r="Y6" s="46"/>
      <c r="Z6" s="46"/>
      <c r="AA6" s="46"/>
      <c r="AB6" s="46"/>
      <c r="AD6" s="46" t="s">
        <v>5</v>
      </c>
      <c r="AE6" s="46"/>
      <c r="AF6" s="46"/>
      <c r="AG6" s="46"/>
      <c r="AH6" s="46"/>
      <c r="AI6" s="46"/>
      <c r="AJ6" s="46"/>
      <c r="AK6" s="46"/>
      <c r="AL6" s="46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7" t="s">
        <v>6</v>
      </c>
      <c r="W7" s="47"/>
      <c r="X7" s="47"/>
      <c r="Y7" s="3"/>
      <c r="Z7" s="47" t="s">
        <v>7</v>
      </c>
      <c r="AA7" s="47"/>
      <c r="AB7" s="4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46" t="s">
        <v>29</v>
      </c>
      <c r="B8" s="46"/>
      <c r="D8" s="2" t="s">
        <v>30</v>
      </c>
      <c r="F8" s="2" t="s">
        <v>31</v>
      </c>
      <c r="H8" s="2" t="s">
        <v>32</v>
      </c>
      <c r="J8" s="2" t="s">
        <v>33</v>
      </c>
      <c r="L8" s="2" t="s">
        <v>34</v>
      </c>
      <c r="N8" s="2" t="s">
        <v>14</v>
      </c>
      <c r="P8" s="2" t="s">
        <v>8</v>
      </c>
      <c r="R8" s="2" t="s">
        <v>9</v>
      </c>
      <c r="T8" s="2" t="s">
        <v>10</v>
      </c>
      <c r="V8" s="4" t="s">
        <v>8</v>
      </c>
      <c r="W8" s="3"/>
      <c r="X8" s="4" t="s">
        <v>9</v>
      </c>
      <c r="Z8" s="4" t="s">
        <v>8</v>
      </c>
      <c r="AA8" s="3"/>
      <c r="AB8" s="4" t="s">
        <v>11</v>
      </c>
      <c r="AD8" s="2" t="s">
        <v>8</v>
      </c>
      <c r="AF8" s="2" t="s">
        <v>12</v>
      </c>
      <c r="AH8" s="2" t="s">
        <v>9</v>
      </c>
      <c r="AJ8" s="2" t="s">
        <v>10</v>
      </c>
      <c r="AL8" s="2" t="s">
        <v>13</v>
      </c>
    </row>
    <row r="9" spans="1:38" ht="21.75" customHeight="1" x14ac:dyDescent="0.2">
      <c r="A9" s="48" t="s">
        <v>35</v>
      </c>
      <c r="B9" s="48"/>
      <c r="D9" s="23" t="s">
        <v>36</v>
      </c>
      <c r="E9" s="14"/>
      <c r="F9" s="23" t="s">
        <v>36</v>
      </c>
      <c r="G9" s="14"/>
      <c r="H9" s="23" t="s">
        <v>37</v>
      </c>
      <c r="I9" s="14"/>
      <c r="J9" s="23" t="s">
        <v>38</v>
      </c>
      <c r="K9" s="14"/>
      <c r="L9" s="15">
        <v>0</v>
      </c>
      <c r="M9" s="14"/>
      <c r="N9" s="15">
        <v>0</v>
      </c>
      <c r="O9" s="14"/>
      <c r="P9" s="13">
        <v>1226160</v>
      </c>
      <c r="Q9" s="14"/>
      <c r="R9" s="13">
        <v>5999993251200</v>
      </c>
      <c r="S9" s="14"/>
      <c r="T9" s="13">
        <v>6129997900784</v>
      </c>
      <c r="U9" s="14"/>
      <c r="V9" s="13">
        <v>0</v>
      </c>
      <c r="W9" s="14"/>
      <c r="X9" s="13">
        <v>0</v>
      </c>
      <c r="Y9" s="14"/>
      <c r="Z9" s="13">
        <v>0</v>
      </c>
      <c r="AA9" s="14"/>
      <c r="AB9" s="13">
        <v>0</v>
      </c>
      <c r="AC9" s="14"/>
      <c r="AD9" s="13">
        <v>1226160</v>
      </c>
      <c r="AE9" s="14"/>
      <c r="AF9" s="13">
        <v>5102145</v>
      </c>
      <c r="AG9" s="14"/>
      <c r="AH9" s="13">
        <v>5999993251200</v>
      </c>
      <c r="AI9" s="14"/>
      <c r="AJ9" s="13">
        <v>6251510479767</v>
      </c>
      <c r="AK9" s="14"/>
      <c r="AL9" s="15">
        <f>AJ9/303372160101673*100</f>
        <v>2.0606737538711037</v>
      </c>
    </row>
    <row r="10" spans="1:38" ht="21.75" customHeight="1" x14ac:dyDescent="0.2">
      <c r="A10" s="53" t="s">
        <v>39</v>
      </c>
      <c r="B10" s="53"/>
      <c r="D10" s="24" t="s">
        <v>36</v>
      </c>
      <c r="E10" s="14"/>
      <c r="F10" s="24" t="s">
        <v>36</v>
      </c>
      <c r="G10" s="14"/>
      <c r="H10" s="24" t="s">
        <v>40</v>
      </c>
      <c r="I10" s="14"/>
      <c r="J10" s="24" t="s">
        <v>41</v>
      </c>
      <c r="K10" s="14"/>
      <c r="L10" s="25">
        <v>43.97</v>
      </c>
      <c r="M10" s="14"/>
      <c r="N10" s="25">
        <v>43.97</v>
      </c>
      <c r="O10" s="14"/>
      <c r="P10" s="20">
        <v>945500</v>
      </c>
      <c r="Q10" s="14"/>
      <c r="R10" s="20">
        <v>3666807844000</v>
      </c>
      <c r="S10" s="14"/>
      <c r="T10" s="20">
        <v>4937880307420</v>
      </c>
      <c r="U10" s="14"/>
      <c r="V10" s="20">
        <v>0</v>
      </c>
      <c r="W10" s="14"/>
      <c r="X10" s="20">
        <v>0</v>
      </c>
      <c r="Y10" s="14"/>
      <c r="Z10" s="20">
        <v>0</v>
      </c>
      <c r="AA10" s="14"/>
      <c r="AB10" s="20">
        <v>0</v>
      </c>
      <c r="AC10" s="14"/>
      <c r="AD10" s="20">
        <v>945500</v>
      </c>
      <c r="AE10" s="14"/>
      <c r="AF10" s="20">
        <v>5326289</v>
      </c>
      <c r="AG10" s="14"/>
      <c r="AH10" s="20">
        <v>3666807844000</v>
      </c>
      <c r="AI10" s="14"/>
      <c r="AJ10" s="20">
        <v>5032355144969</v>
      </c>
      <c r="AK10" s="14"/>
      <c r="AL10" s="25">
        <f>AJ10/303372160101673*100</f>
        <v>1.6588058519550517</v>
      </c>
    </row>
    <row r="11" spans="1:38" ht="21.75" customHeight="1" x14ac:dyDescent="0.2">
      <c r="A11" s="53" t="s">
        <v>42</v>
      </c>
      <c r="B11" s="53"/>
      <c r="D11" s="24" t="s">
        <v>36</v>
      </c>
      <c r="E11" s="14"/>
      <c r="F11" s="24" t="s">
        <v>36</v>
      </c>
      <c r="G11" s="14"/>
      <c r="H11" s="24" t="s">
        <v>43</v>
      </c>
      <c r="I11" s="14"/>
      <c r="J11" s="24" t="s">
        <v>44</v>
      </c>
      <c r="K11" s="14"/>
      <c r="L11" s="25">
        <v>55.06</v>
      </c>
      <c r="M11" s="14"/>
      <c r="N11" s="25">
        <v>55.06</v>
      </c>
      <c r="O11" s="14"/>
      <c r="P11" s="20">
        <v>4308000</v>
      </c>
      <c r="Q11" s="14"/>
      <c r="R11" s="20">
        <v>5999967000000</v>
      </c>
      <c r="S11" s="14"/>
      <c r="T11" s="20">
        <v>8541512494551</v>
      </c>
      <c r="U11" s="14"/>
      <c r="V11" s="20">
        <v>0</v>
      </c>
      <c r="W11" s="14"/>
      <c r="X11" s="20">
        <v>0</v>
      </c>
      <c r="Y11" s="14"/>
      <c r="Z11" s="20">
        <v>0</v>
      </c>
      <c r="AA11" s="14"/>
      <c r="AB11" s="20">
        <v>0</v>
      </c>
      <c r="AC11" s="14"/>
      <c r="AD11" s="20">
        <v>4308000</v>
      </c>
      <c r="AE11" s="14"/>
      <c r="AF11" s="20">
        <v>2019341</v>
      </c>
      <c r="AG11" s="14"/>
      <c r="AH11" s="20">
        <v>5999967000000</v>
      </c>
      <c r="AI11" s="14"/>
      <c r="AJ11" s="20">
        <v>8693014020254</v>
      </c>
      <c r="AK11" s="14"/>
      <c r="AL11" s="25">
        <f t="shared" ref="AL11:AL33" si="0">AJ11/303372160101673*100</f>
        <v>2.8654620177871957</v>
      </c>
    </row>
    <row r="12" spans="1:38" ht="21.75" customHeight="1" x14ac:dyDescent="0.2">
      <c r="A12" s="53" t="s">
        <v>45</v>
      </c>
      <c r="B12" s="53"/>
      <c r="D12" s="24" t="s">
        <v>36</v>
      </c>
      <c r="E12" s="14"/>
      <c r="F12" s="24" t="s">
        <v>36</v>
      </c>
      <c r="G12" s="14"/>
      <c r="H12" s="24" t="s">
        <v>46</v>
      </c>
      <c r="I12" s="14"/>
      <c r="J12" s="24" t="s">
        <v>47</v>
      </c>
      <c r="K12" s="14"/>
      <c r="L12" s="25">
        <v>24.16</v>
      </c>
      <c r="M12" s="14"/>
      <c r="N12" s="25">
        <v>24.16</v>
      </c>
      <c r="O12" s="14"/>
      <c r="P12" s="20">
        <v>1004200</v>
      </c>
      <c r="Q12" s="14"/>
      <c r="R12" s="20">
        <v>3934943089133</v>
      </c>
      <c r="S12" s="14"/>
      <c r="T12" s="20">
        <v>4824611878411</v>
      </c>
      <c r="U12" s="14"/>
      <c r="V12" s="20">
        <v>765900</v>
      </c>
      <c r="W12" s="14"/>
      <c r="X12" s="20">
        <v>3789390926694</v>
      </c>
      <c r="Y12" s="14"/>
      <c r="Z12" s="20">
        <v>0</v>
      </c>
      <c r="AA12" s="14"/>
      <c r="AB12" s="20">
        <v>0</v>
      </c>
      <c r="AC12" s="14"/>
      <c r="AD12" s="20">
        <v>1770100</v>
      </c>
      <c r="AE12" s="14"/>
      <c r="AF12" s="20">
        <v>4887079</v>
      </c>
      <c r="AG12" s="14"/>
      <c r="AH12" s="20">
        <v>7724334015827</v>
      </c>
      <c r="AI12" s="14"/>
      <c r="AJ12" s="20">
        <v>8644346839460</v>
      </c>
      <c r="AK12" s="14"/>
      <c r="AL12" s="25">
        <f t="shared" si="0"/>
        <v>2.8494199456413236</v>
      </c>
    </row>
    <row r="13" spans="1:38" ht="21.75" customHeight="1" x14ac:dyDescent="0.2">
      <c r="A13" s="53" t="s">
        <v>48</v>
      </c>
      <c r="B13" s="53"/>
      <c r="D13" s="24" t="s">
        <v>36</v>
      </c>
      <c r="E13" s="14"/>
      <c r="F13" s="24" t="s">
        <v>36</v>
      </c>
      <c r="G13" s="14"/>
      <c r="H13" s="24" t="s">
        <v>49</v>
      </c>
      <c r="I13" s="14"/>
      <c r="J13" s="24" t="s">
        <v>50</v>
      </c>
      <c r="K13" s="14"/>
      <c r="L13" s="25">
        <v>23</v>
      </c>
      <c r="M13" s="14"/>
      <c r="N13" s="25">
        <v>23</v>
      </c>
      <c r="O13" s="14"/>
      <c r="P13" s="20">
        <v>11200000</v>
      </c>
      <c r="Q13" s="14"/>
      <c r="R13" s="20">
        <v>11199627514843</v>
      </c>
      <c r="S13" s="14"/>
      <c r="T13" s="20">
        <v>10354366750000</v>
      </c>
      <c r="U13" s="14"/>
      <c r="V13" s="20">
        <v>0</v>
      </c>
      <c r="W13" s="14"/>
      <c r="X13" s="20">
        <v>0</v>
      </c>
      <c r="Y13" s="14"/>
      <c r="Z13" s="20">
        <v>0</v>
      </c>
      <c r="AA13" s="14"/>
      <c r="AB13" s="20">
        <v>0</v>
      </c>
      <c r="AC13" s="14"/>
      <c r="AD13" s="20">
        <v>11200000</v>
      </c>
      <c r="AE13" s="14"/>
      <c r="AF13" s="20">
        <v>925000</v>
      </c>
      <c r="AG13" s="14"/>
      <c r="AH13" s="20">
        <v>11199627514843</v>
      </c>
      <c r="AI13" s="14"/>
      <c r="AJ13" s="20">
        <v>10354366750000</v>
      </c>
      <c r="AK13" s="14"/>
      <c r="AL13" s="25">
        <f t="shared" si="0"/>
        <v>3.4130906232562044</v>
      </c>
    </row>
    <row r="14" spans="1:38" ht="21.75" customHeight="1" x14ac:dyDescent="0.2">
      <c r="A14" s="53" t="s">
        <v>51</v>
      </c>
      <c r="B14" s="53"/>
      <c r="D14" s="24" t="s">
        <v>36</v>
      </c>
      <c r="E14" s="14"/>
      <c r="F14" s="24" t="s">
        <v>36</v>
      </c>
      <c r="G14" s="14"/>
      <c r="H14" s="24" t="s">
        <v>52</v>
      </c>
      <c r="I14" s="14"/>
      <c r="J14" s="24" t="s">
        <v>53</v>
      </c>
      <c r="K14" s="14"/>
      <c r="L14" s="25">
        <v>23</v>
      </c>
      <c r="M14" s="14"/>
      <c r="N14" s="25">
        <v>23</v>
      </c>
      <c r="O14" s="14"/>
      <c r="P14" s="20">
        <v>2000000</v>
      </c>
      <c r="Q14" s="14"/>
      <c r="R14" s="20">
        <v>1999883067488</v>
      </c>
      <c r="S14" s="14"/>
      <c r="T14" s="20">
        <v>1795011431525</v>
      </c>
      <c r="U14" s="14"/>
      <c r="V14" s="20">
        <v>0</v>
      </c>
      <c r="W14" s="14"/>
      <c r="X14" s="20">
        <v>0</v>
      </c>
      <c r="Y14" s="14"/>
      <c r="Z14" s="20">
        <v>0</v>
      </c>
      <c r="AA14" s="14"/>
      <c r="AB14" s="20">
        <v>0</v>
      </c>
      <c r="AC14" s="14"/>
      <c r="AD14" s="20">
        <v>2000000</v>
      </c>
      <c r="AE14" s="14"/>
      <c r="AF14" s="20">
        <v>781500</v>
      </c>
      <c r="AG14" s="14"/>
      <c r="AH14" s="20">
        <v>1999883067488</v>
      </c>
      <c r="AI14" s="14"/>
      <c r="AJ14" s="20">
        <v>1562150118750</v>
      </c>
      <c r="AK14" s="14"/>
      <c r="AL14" s="25">
        <f t="shared" si="0"/>
        <v>0.51492863360515895</v>
      </c>
    </row>
    <row r="15" spans="1:38" ht="21.75" customHeight="1" x14ac:dyDescent="0.2">
      <c r="A15" s="53" t="s">
        <v>54</v>
      </c>
      <c r="B15" s="53"/>
      <c r="D15" s="24" t="s">
        <v>36</v>
      </c>
      <c r="E15" s="14"/>
      <c r="F15" s="24" t="s">
        <v>36</v>
      </c>
      <c r="G15" s="14"/>
      <c r="H15" s="24" t="s">
        <v>55</v>
      </c>
      <c r="I15" s="14"/>
      <c r="J15" s="24" t="s">
        <v>56</v>
      </c>
      <c r="K15" s="14"/>
      <c r="L15" s="25">
        <v>23</v>
      </c>
      <c r="M15" s="14"/>
      <c r="N15" s="25">
        <v>23</v>
      </c>
      <c r="O15" s="14"/>
      <c r="P15" s="20">
        <v>7999600</v>
      </c>
      <c r="Q15" s="14"/>
      <c r="R15" s="20">
        <v>7999595017528</v>
      </c>
      <c r="S15" s="14"/>
      <c r="T15" s="20">
        <v>7995250217500</v>
      </c>
      <c r="U15" s="14"/>
      <c r="V15" s="20">
        <v>0</v>
      </c>
      <c r="W15" s="14"/>
      <c r="X15" s="20">
        <v>0</v>
      </c>
      <c r="Y15" s="14"/>
      <c r="Z15" s="20">
        <v>0</v>
      </c>
      <c r="AA15" s="14"/>
      <c r="AB15" s="20">
        <v>0</v>
      </c>
      <c r="AC15" s="14"/>
      <c r="AD15" s="20">
        <v>7999600</v>
      </c>
      <c r="AE15" s="14"/>
      <c r="AF15" s="20">
        <v>912673</v>
      </c>
      <c r="AG15" s="14"/>
      <c r="AH15" s="20">
        <v>7999595017528</v>
      </c>
      <c r="AI15" s="14"/>
      <c r="AJ15" s="20">
        <v>7297049001756</v>
      </c>
      <c r="AK15" s="14"/>
      <c r="AL15" s="25">
        <f t="shared" si="0"/>
        <v>2.4053126692015665</v>
      </c>
    </row>
    <row r="16" spans="1:38" ht="21.75" customHeight="1" x14ac:dyDescent="0.2">
      <c r="A16" s="53" t="s">
        <v>57</v>
      </c>
      <c r="B16" s="53"/>
      <c r="D16" s="24" t="s">
        <v>36</v>
      </c>
      <c r="E16" s="14"/>
      <c r="F16" s="24" t="s">
        <v>36</v>
      </c>
      <c r="G16" s="14"/>
      <c r="H16" s="24" t="s">
        <v>58</v>
      </c>
      <c r="I16" s="14"/>
      <c r="J16" s="24" t="s">
        <v>59</v>
      </c>
      <c r="K16" s="14"/>
      <c r="L16" s="25">
        <v>23</v>
      </c>
      <c r="M16" s="14"/>
      <c r="N16" s="25">
        <v>23</v>
      </c>
      <c r="O16" s="14"/>
      <c r="P16" s="20">
        <v>1000000</v>
      </c>
      <c r="Q16" s="14"/>
      <c r="R16" s="20">
        <v>1000000000000</v>
      </c>
      <c r="S16" s="14"/>
      <c r="T16" s="20">
        <v>999456250000</v>
      </c>
      <c r="U16" s="14"/>
      <c r="V16" s="20">
        <v>0</v>
      </c>
      <c r="W16" s="14"/>
      <c r="X16" s="20">
        <v>0</v>
      </c>
      <c r="Y16" s="14"/>
      <c r="Z16" s="20">
        <v>0</v>
      </c>
      <c r="AA16" s="14"/>
      <c r="AB16" s="20">
        <v>0</v>
      </c>
      <c r="AC16" s="14"/>
      <c r="AD16" s="20">
        <v>1000000</v>
      </c>
      <c r="AE16" s="14"/>
      <c r="AF16" s="20">
        <v>1000000</v>
      </c>
      <c r="AG16" s="14"/>
      <c r="AH16" s="20">
        <v>1000000000000</v>
      </c>
      <c r="AI16" s="14"/>
      <c r="AJ16" s="20">
        <v>999456250000</v>
      </c>
      <c r="AK16" s="14"/>
      <c r="AL16" s="25">
        <f t="shared" si="0"/>
        <v>0.32944890185870696</v>
      </c>
    </row>
    <row r="17" spans="1:38" ht="21.75" customHeight="1" x14ac:dyDescent="0.2">
      <c r="A17" s="53" t="s">
        <v>60</v>
      </c>
      <c r="B17" s="53"/>
      <c r="D17" s="24" t="s">
        <v>36</v>
      </c>
      <c r="E17" s="14"/>
      <c r="F17" s="24" t="s">
        <v>36</v>
      </c>
      <c r="G17" s="14"/>
      <c r="H17" s="24" t="s">
        <v>61</v>
      </c>
      <c r="I17" s="14"/>
      <c r="J17" s="24" t="s">
        <v>62</v>
      </c>
      <c r="K17" s="14"/>
      <c r="L17" s="25">
        <v>18</v>
      </c>
      <c r="M17" s="14"/>
      <c r="N17" s="25">
        <v>18</v>
      </c>
      <c r="O17" s="14"/>
      <c r="P17" s="20">
        <v>10000</v>
      </c>
      <c r="Q17" s="14"/>
      <c r="R17" s="20">
        <v>7633383300</v>
      </c>
      <c r="S17" s="14"/>
      <c r="T17" s="20">
        <v>7627850100</v>
      </c>
      <c r="U17" s="14"/>
      <c r="V17" s="20">
        <v>0</v>
      </c>
      <c r="W17" s="14"/>
      <c r="X17" s="20">
        <v>0</v>
      </c>
      <c r="Y17" s="14"/>
      <c r="Z17" s="20">
        <v>0</v>
      </c>
      <c r="AA17" s="14"/>
      <c r="AB17" s="20">
        <v>0</v>
      </c>
      <c r="AC17" s="14"/>
      <c r="AD17" s="20">
        <v>10000</v>
      </c>
      <c r="AE17" s="14"/>
      <c r="AF17" s="20">
        <v>763200</v>
      </c>
      <c r="AG17" s="14"/>
      <c r="AH17" s="20">
        <v>7633383300</v>
      </c>
      <c r="AI17" s="14"/>
      <c r="AJ17" s="20">
        <v>7627850100</v>
      </c>
      <c r="AK17" s="14"/>
      <c r="AL17" s="25">
        <f t="shared" si="0"/>
        <v>2.5143540189856515E-3</v>
      </c>
    </row>
    <row r="18" spans="1:38" ht="21.75" customHeight="1" x14ac:dyDescent="0.2">
      <c r="A18" s="53" t="s">
        <v>63</v>
      </c>
      <c r="B18" s="53"/>
      <c r="D18" s="24" t="s">
        <v>36</v>
      </c>
      <c r="E18" s="14"/>
      <c r="F18" s="24" t="s">
        <v>36</v>
      </c>
      <c r="G18" s="14"/>
      <c r="H18" s="24" t="s">
        <v>64</v>
      </c>
      <c r="I18" s="14"/>
      <c r="J18" s="24" t="s">
        <v>65</v>
      </c>
      <c r="K18" s="14"/>
      <c r="L18" s="25">
        <v>20.5</v>
      </c>
      <c r="M18" s="14"/>
      <c r="N18" s="25">
        <v>20.5</v>
      </c>
      <c r="O18" s="14"/>
      <c r="P18" s="20">
        <v>520854</v>
      </c>
      <c r="Q18" s="14"/>
      <c r="R18" s="20">
        <v>481915643638</v>
      </c>
      <c r="S18" s="14"/>
      <c r="T18" s="20">
        <v>502298751061</v>
      </c>
      <c r="U18" s="14"/>
      <c r="V18" s="20">
        <v>0</v>
      </c>
      <c r="W18" s="14"/>
      <c r="X18" s="20">
        <v>0</v>
      </c>
      <c r="Y18" s="14"/>
      <c r="Z18" s="20">
        <v>0</v>
      </c>
      <c r="AA18" s="14"/>
      <c r="AB18" s="20">
        <v>0</v>
      </c>
      <c r="AC18" s="14"/>
      <c r="AD18" s="20">
        <v>520854</v>
      </c>
      <c r="AE18" s="14"/>
      <c r="AF18" s="20">
        <v>980000</v>
      </c>
      <c r="AG18" s="14"/>
      <c r="AH18" s="20">
        <v>481915643638</v>
      </c>
      <c r="AI18" s="14"/>
      <c r="AJ18" s="20">
        <v>510159369924</v>
      </c>
      <c r="AK18" s="14"/>
      <c r="AL18" s="25">
        <f t="shared" si="0"/>
        <v>0.16816288276189342</v>
      </c>
    </row>
    <row r="19" spans="1:38" ht="21.75" customHeight="1" x14ac:dyDescent="0.2">
      <c r="A19" s="53" t="s">
        <v>66</v>
      </c>
      <c r="B19" s="53"/>
      <c r="D19" s="24" t="s">
        <v>36</v>
      </c>
      <c r="E19" s="14"/>
      <c r="F19" s="24" t="s">
        <v>36</v>
      </c>
      <c r="G19" s="14"/>
      <c r="H19" s="24" t="s">
        <v>67</v>
      </c>
      <c r="I19" s="14"/>
      <c r="J19" s="24" t="s">
        <v>68</v>
      </c>
      <c r="K19" s="14"/>
      <c r="L19" s="25">
        <v>20.5</v>
      </c>
      <c r="M19" s="14"/>
      <c r="N19" s="25">
        <v>20.5</v>
      </c>
      <c r="O19" s="14"/>
      <c r="P19" s="20">
        <v>500000</v>
      </c>
      <c r="Q19" s="14"/>
      <c r="R19" s="20">
        <v>448116129620</v>
      </c>
      <c r="S19" s="14"/>
      <c r="T19" s="20">
        <v>467060897468</v>
      </c>
      <c r="U19" s="14"/>
      <c r="V19" s="20">
        <v>0</v>
      </c>
      <c r="W19" s="14"/>
      <c r="X19" s="20">
        <v>0</v>
      </c>
      <c r="Y19" s="14"/>
      <c r="Z19" s="20">
        <v>0</v>
      </c>
      <c r="AA19" s="14"/>
      <c r="AB19" s="20">
        <v>0</v>
      </c>
      <c r="AC19" s="14"/>
      <c r="AD19" s="20">
        <v>500000</v>
      </c>
      <c r="AE19" s="14"/>
      <c r="AF19" s="20">
        <v>959100</v>
      </c>
      <c r="AG19" s="14"/>
      <c r="AH19" s="20">
        <v>448116129620</v>
      </c>
      <c r="AI19" s="14"/>
      <c r="AJ19" s="20">
        <v>479289244687</v>
      </c>
      <c r="AK19" s="14"/>
      <c r="AL19" s="25">
        <f t="shared" si="0"/>
        <v>0.15798722088617811</v>
      </c>
    </row>
    <row r="20" spans="1:38" ht="21.75" customHeight="1" x14ac:dyDescent="0.2">
      <c r="A20" s="53" t="s">
        <v>69</v>
      </c>
      <c r="B20" s="53"/>
      <c r="D20" s="24" t="s">
        <v>36</v>
      </c>
      <c r="E20" s="14"/>
      <c r="F20" s="24" t="s">
        <v>36</v>
      </c>
      <c r="G20" s="14"/>
      <c r="H20" s="24" t="s">
        <v>70</v>
      </c>
      <c r="I20" s="14"/>
      <c r="J20" s="24" t="s">
        <v>71</v>
      </c>
      <c r="K20" s="14"/>
      <c r="L20" s="25">
        <v>23</v>
      </c>
      <c r="M20" s="14"/>
      <c r="N20" s="25">
        <v>23</v>
      </c>
      <c r="O20" s="14"/>
      <c r="P20" s="20">
        <v>1165670</v>
      </c>
      <c r="Q20" s="14"/>
      <c r="R20" s="20">
        <v>936933139922</v>
      </c>
      <c r="S20" s="14"/>
      <c r="T20" s="20">
        <v>1023647377717</v>
      </c>
      <c r="U20" s="14"/>
      <c r="V20" s="20">
        <v>0</v>
      </c>
      <c r="W20" s="14"/>
      <c r="X20" s="20">
        <v>0</v>
      </c>
      <c r="Y20" s="14"/>
      <c r="Z20" s="20">
        <v>0</v>
      </c>
      <c r="AA20" s="14"/>
      <c r="AB20" s="20">
        <v>0</v>
      </c>
      <c r="AC20" s="14"/>
      <c r="AD20" s="20">
        <v>1165670</v>
      </c>
      <c r="AE20" s="14"/>
      <c r="AF20" s="20">
        <v>878640</v>
      </c>
      <c r="AG20" s="14"/>
      <c r="AH20" s="20">
        <v>936933139922</v>
      </c>
      <c r="AI20" s="14"/>
      <c r="AJ20" s="20">
        <v>1023647377717</v>
      </c>
      <c r="AK20" s="14"/>
      <c r="AL20" s="25">
        <f t="shared" si="0"/>
        <v>0.33742297822381984</v>
      </c>
    </row>
    <row r="21" spans="1:38" ht="21.75" customHeight="1" x14ac:dyDescent="0.2">
      <c r="A21" s="53" t="s">
        <v>72</v>
      </c>
      <c r="B21" s="53"/>
      <c r="D21" s="24" t="s">
        <v>36</v>
      </c>
      <c r="E21" s="14"/>
      <c r="F21" s="24" t="s">
        <v>36</v>
      </c>
      <c r="G21" s="14"/>
      <c r="H21" s="24" t="s">
        <v>73</v>
      </c>
      <c r="I21" s="14"/>
      <c r="J21" s="24" t="s">
        <v>74</v>
      </c>
      <c r="K21" s="14"/>
      <c r="L21" s="25">
        <v>23</v>
      </c>
      <c r="M21" s="14"/>
      <c r="N21" s="25">
        <v>23</v>
      </c>
      <c r="O21" s="14"/>
      <c r="P21" s="20">
        <v>5500772</v>
      </c>
      <c r="Q21" s="14"/>
      <c r="R21" s="20">
        <v>4719967399260</v>
      </c>
      <c r="S21" s="14"/>
      <c r="T21" s="20">
        <v>4245386453624</v>
      </c>
      <c r="U21" s="14"/>
      <c r="V21" s="20">
        <v>5000</v>
      </c>
      <c r="W21" s="14"/>
      <c r="X21" s="20">
        <v>3877107030</v>
      </c>
      <c r="Y21" s="14"/>
      <c r="Z21" s="20">
        <v>0</v>
      </c>
      <c r="AA21" s="14"/>
      <c r="AB21" s="20">
        <v>0</v>
      </c>
      <c r="AC21" s="14"/>
      <c r="AD21" s="20">
        <v>5505772</v>
      </c>
      <c r="AE21" s="14"/>
      <c r="AF21" s="20">
        <v>795200</v>
      </c>
      <c r="AG21" s="14"/>
      <c r="AH21" s="20">
        <v>4723844506290</v>
      </c>
      <c r="AI21" s="14"/>
      <c r="AJ21" s="20">
        <v>4375809253644</v>
      </c>
      <c r="AK21" s="14"/>
      <c r="AL21" s="25">
        <f t="shared" si="0"/>
        <v>1.4423898528386649</v>
      </c>
    </row>
    <row r="22" spans="1:38" ht="21.75" customHeight="1" x14ac:dyDescent="0.2">
      <c r="A22" s="53" t="s">
        <v>75</v>
      </c>
      <c r="B22" s="53"/>
      <c r="D22" s="24" t="s">
        <v>36</v>
      </c>
      <c r="E22" s="14"/>
      <c r="F22" s="24" t="s">
        <v>36</v>
      </c>
      <c r="G22" s="14"/>
      <c r="H22" s="24" t="s">
        <v>76</v>
      </c>
      <c r="I22" s="14"/>
      <c r="J22" s="24" t="s">
        <v>77</v>
      </c>
      <c r="K22" s="14"/>
      <c r="L22" s="25">
        <v>23</v>
      </c>
      <c r="M22" s="14"/>
      <c r="N22" s="25">
        <v>23</v>
      </c>
      <c r="O22" s="14"/>
      <c r="P22" s="20">
        <v>12925178</v>
      </c>
      <c r="Q22" s="14"/>
      <c r="R22" s="20">
        <v>11820812088727</v>
      </c>
      <c r="S22" s="14"/>
      <c r="T22" s="20">
        <v>11069562678840</v>
      </c>
      <c r="U22" s="14"/>
      <c r="V22" s="20">
        <v>0</v>
      </c>
      <c r="W22" s="14"/>
      <c r="X22" s="20">
        <v>0</v>
      </c>
      <c r="Y22" s="14"/>
      <c r="Z22" s="20">
        <v>12925178</v>
      </c>
      <c r="AA22" s="14"/>
      <c r="AB22" s="20">
        <v>10584552947399</v>
      </c>
      <c r="AC22" s="14"/>
      <c r="AD22" s="20">
        <v>0</v>
      </c>
      <c r="AE22" s="14"/>
      <c r="AF22" s="20">
        <v>0</v>
      </c>
      <c r="AG22" s="14"/>
      <c r="AH22" s="20">
        <v>0</v>
      </c>
      <c r="AI22" s="14"/>
      <c r="AJ22" s="20">
        <v>0</v>
      </c>
      <c r="AK22" s="14"/>
      <c r="AL22" s="25">
        <f t="shared" si="0"/>
        <v>0</v>
      </c>
    </row>
    <row r="23" spans="1:38" ht="21.75" customHeight="1" x14ac:dyDescent="0.2">
      <c r="A23" s="53" t="s">
        <v>78</v>
      </c>
      <c r="B23" s="53"/>
      <c r="D23" s="24" t="s">
        <v>36</v>
      </c>
      <c r="E23" s="14"/>
      <c r="F23" s="24" t="s">
        <v>36</v>
      </c>
      <c r="G23" s="14"/>
      <c r="H23" s="24" t="s">
        <v>79</v>
      </c>
      <c r="I23" s="14"/>
      <c r="J23" s="24" t="s">
        <v>80</v>
      </c>
      <c r="K23" s="14"/>
      <c r="L23" s="25">
        <v>23</v>
      </c>
      <c r="M23" s="14"/>
      <c r="N23" s="25">
        <v>23</v>
      </c>
      <c r="O23" s="14"/>
      <c r="P23" s="20">
        <v>5000</v>
      </c>
      <c r="Q23" s="14"/>
      <c r="R23" s="20">
        <v>4158760095</v>
      </c>
      <c r="S23" s="14"/>
      <c r="T23" s="20">
        <v>4069086230</v>
      </c>
      <c r="U23" s="14"/>
      <c r="V23" s="20">
        <v>0</v>
      </c>
      <c r="W23" s="14"/>
      <c r="X23" s="20">
        <v>0</v>
      </c>
      <c r="Y23" s="14"/>
      <c r="Z23" s="20">
        <v>0</v>
      </c>
      <c r="AA23" s="14"/>
      <c r="AB23" s="20">
        <v>0</v>
      </c>
      <c r="AC23" s="14"/>
      <c r="AD23" s="20">
        <v>5000</v>
      </c>
      <c r="AE23" s="14"/>
      <c r="AF23" s="20">
        <v>826500</v>
      </c>
      <c r="AG23" s="14"/>
      <c r="AH23" s="20">
        <v>4158760095</v>
      </c>
      <c r="AI23" s="14"/>
      <c r="AJ23" s="20">
        <v>4130252953</v>
      </c>
      <c r="AK23" s="14"/>
      <c r="AL23" s="25">
        <f t="shared" si="0"/>
        <v>1.361447586889903E-3</v>
      </c>
    </row>
    <row r="24" spans="1:38" ht="21.75" customHeight="1" x14ac:dyDescent="0.2">
      <c r="A24" s="53" t="s">
        <v>81</v>
      </c>
      <c r="B24" s="53"/>
      <c r="D24" s="24" t="s">
        <v>36</v>
      </c>
      <c r="E24" s="14"/>
      <c r="F24" s="24" t="s">
        <v>36</v>
      </c>
      <c r="G24" s="14"/>
      <c r="H24" s="24" t="s">
        <v>82</v>
      </c>
      <c r="I24" s="14"/>
      <c r="J24" s="24" t="s">
        <v>83</v>
      </c>
      <c r="K24" s="14"/>
      <c r="L24" s="25">
        <v>23</v>
      </c>
      <c r="M24" s="14"/>
      <c r="N24" s="25">
        <v>23</v>
      </c>
      <c r="O24" s="14"/>
      <c r="P24" s="20">
        <v>27889178</v>
      </c>
      <c r="Q24" s="14"/>
      <c r="R24" s="20">
        <v>23955170070736</v>
      </c>
      <c r="S24" s="14"/>
      <c r="T24" s="20">
        <v>23304905005971</v>
      </c>
      <c r="U24" s="14"/>
      <c r="V24" s="20">
        <v>1185000</v>
      </c>
      <c r="W24" s="14"/>
      <c r="X24" s="20">
        <v>972747885575</v>
      </c>
      <c r="Y24" s="14"/>
      <c r="Z24" s="20">
        <v>0</v>
      </c>
      <c r="AA24" s="14"/>
      <c r="AB24" s="20">
        <v>0</v>
      </c>
      <c r="AC24" s="14"/>
      <c r="AD24" s="20">
        <v>29074178</v>
      </c>
      <c r="AE24" s="14"/>
      <c r="AF24" s="20">
        <v>838000</v>
      </c>
      <c r="AG24" s="14"/>
      <c r="AH24" s="20">
        <v>24927917956311</v>
      </c>
      <c r="AI24" s="14"/>
      <c r="AJ24" s="20">
        <v>24350913151367</v>
      </c>
      <c r="AK24" s="14"/>
      <c r="AL24" s="25">
        <f t="shared" si="0"/>
        <v>8.0267461401883295</v>
      </c>
    </row>
    <row r="25" spans="1:38" ht="21.75" customHeight="1" x14ac:dyDescent="0.2">
      <c r="A25" s="53" t="s">
        <v>84</v>
      </c>
      <c r="B25" s="53"/>
      <c r="D25" s="24" t="s">
        <v>36</v>
      </c>
      <c r="E25" s="14"/>
      <c r="F25" s="24" t="s">
        <v>36</v>
      </c>
      <c r="G25" s="14"/>
      <c r="H25" s="24" t="s">
        <v>85</v>
      </c>
      <c r="I25" s="14"/>
      <c r="J25" s="24" t="s">
        <v>86</v>
      </c>
      <c r="K25" s="14"/>
      <c r="L25" s="25">
        <v>23</v>
      </c>
      <c r="M25" s="14"/>
      <c r="N25" s="25">
        <v>23</v>
      </c>
      <c r="O25" s="14"/>
      <c r="P25" s="20">
        <v>7036948</v>
      </c>
      <c r="Q25" s="14"/>
      <c r="R25" s="20">
        <v>6270413254360</v>
      </c>
      <c r="S25" s="14"/>
      <c r="T25" s="20">
        <v>5696476888132</v>
      </c>
      <c r="U25" s="14"/>
      <c r="V25" s="20">
        <v>5000</v>
      </c>
      <c r="W25" s="14"/>
      <c r="X25" s="20">
        <v>3930436012</v>
      </c>
      <c r="Y25" s="14"/>
      <c r="Z25" s="20">
        <v>0</v>
      </c>
      <c r="AA25" s="14"/>
      <c r="AB25" s="20">
        <v>0</v>
      </c>
      <c r="AC25" s="14"/>
      <c r="AD25" s="20">
        <v>7041948</v>
      </c>
      <c r="AE25" s="14"/>
      <c r="AF25" s="20">
        <v>777400</v>
      </c>
      <c r="AG25" s="14"/>
      <c r="AH25" s="20">
        <v>6274343690372</v>
      </c>
      <c r="AI25" s="14"/>
      <c r="AJ25" s="20">
        <v>5471433664558</v>
      </c>
      <c r="AK25" s="14"/>
      <c r="AL25" s="25">
        <f t="shared" si="0"/>
        <v>1.8035384864333919</v>
      </c>
    </row>
    <row r="26" spans="1:38" ht="21.75" customHeight="1" x14ac:dyDescent="0.2">
      <c r="A26" s="53" t="s">
        <v>87</v>
      </c>
      <c r="B26" s="53"/>
      <c r="D26" s="24" t="s">
        <v>36</v>
      </c>
      <c r="E26" s="14"/>
      <c r="F26" s="24" t="s">
        <v>36</v>
      </c>
      <c r="G26" s="14"/>
      <c r="H26" s="24" t="s">
        <v>88</v>
      </c>
      <c r="I26" s="14"/>
      <c r="J26" s="24" t="s">
        <v>89</v>
      </c>
      <c r="K26" s="14"/>
      <c r="L26" s="25">
        <v>23</v>
      </c>
      <c r="M26" s="14"/>
      <c r="N26" s="25">
        <v>23</v>
      </c>
      <c r="O26" s="14"/>
      <c r="P26" s="20">
        <v>1000000</v>
      </c>
      <c r="Q26" s="14"/>
      <c r="R26" s="20">
        <v>1000000000000</v>
      </c>
      <c r="S26" s="14"/>
      <c r="T26" s="20">
        <v>999456250000</v>
      </c>
      <c r="U26" s="14"/>
      <c r="V26" s="20">
        <v>0</v>
      </c>
      <c r="W26" s="14"/>
      <c r="X26" s="20">
        <v>0</v>
      </c>
      <c r="Y26" s="14"/>
      <c r="Z26" s="20">
        <v>0</v>
      </c>
      <c r="AA26" s="14"/>
      <c r="AB26" s="20">
        <v>0</v>
      </c>
      <c r="AC26" s="14"/>
      <c r="AD26" s="20">
        <v>1000000</v>
      </c>
      <c r="AE26" s="14"/>
      <c r="AF26" s="20">
        <v>1000000</v>
      </c>
      <c r="AG26" s="14"/>
      <c r="AH26" s="20">
        <v>1000000000000</v>
      </c>
      <c r="AI26" s="14"/>
      <c r="AJ26" s="20">
        <v>999456250000</v>
      </c>
      <c r="AK26" s="14"/>
      <c r="AL26" s="25">
        <f t="shared" si="0"/>
        <v>0.32944890185870696</v>
      </c>
    </row>
    <row r="27" spans="1:38" ht="21.75" customHeight="1" x14ac:dyDescent="0.2">
      <c r="A27" s="53" t="s">
        <v>90</v>
      </c>
      <c r="B27" s="53"/>
      <c r="D27" s="24" t="s">
        <v>36</v>
      </c>
      <c r="E27" s="14"/>
      <c r="F27" s="24" t="s">
        <v>36</v>
      </c>
      <c r="G27" s="14"/>
      <c r="H27" s="24" t="s">
        <v>91</v>
      </c>
      <c r="I27" s="14"/>
      <c r="J27" s="24" t="s">
        <v>92</v>
      </c>
      <c r="K27" s="14"/>
      <c r="L27" s="25">
        <v>23</v>
      </c>
      <c r="M27" s="14"/>
      <c r="N27" s="25">
        <v>23</v>
      </c>
      <c r="O27" s="14"/>
      <c r="P27" s="20">
        <v>1000000</v>
      </c>
      <c r="Q27" s="14"/>
      <c r="R27" s="20">
        <v>1000000000000</v>
      </c>
      <c r="S27" s="14"/>
      <c r="T27" s="20">
        <v>999456250000</v>
      </c>
      <c r="U27" s="14"/>
      <c r="V27" s="20">
        <v>0</v>
      </c>
      <c r="W27" s="14"/>
      <c r="X27" s="20">
        <v>0</v>
      </c>
      <c r="Y27" s="14"/>
      <c r="Z27" s="20">
        <v>0</v>
      </c>
      <c r="AA27" s="14"/>
      <c r="AB27" s="20">
        <v>0</v>
      </c>
      <c r="AC27" s="14"/>
      <c r="AD27" s="20">
        <v>1000000</v>
      </c>
      <c r="AE27" s="14"/>
      <c r="AF27" s="20">
        <v>1000000</v>
      </c>
      <c r="AG27" s="14"/>
      <c r="AH27" s="20">
        <v>1000000000000</v>
      </c>
      <c r="AI27" s="14"/>
      <c r="AJ27" s="20">
        <v>999456250000</v>
      </c>
      <c r="AK27" s="14"/>
      <c r="AL27" s="25">
        <f t="shared" si="0"/>
        <v>0.32944890185870696</v>
      </c>
    </row>
    <row r="28" spans="1:38" ht="21.75" customHeight="1" x14ac:dyDescent="0.2">
      <c r="A28" s="53" t="s">
        <v>93</v>
      </c>
      <c r="B28" s="53"/>
      <c r="D28" s="24" t="s">
        <v>36</v>
      </c>
      <c r="E28" s="14"/>
      <c r="F28" s="24" t="s">
        <v>36</v>
      </c>
      <c r="G28" s="14"/>
      <c r="H28" s="24" t="s">
        <v>94</v>
      </c>
      <c r="I28" s="14"/>
      <c r="J28" s="24" t="s">
        <v>95</v>
      </c>
      <c r="K28" s="14"/>
      <c r="L28" s="25">
        <v>23</v>
      </c>
      <c r="M28" s="14"/>
      <c r="N28" s="25">
        <v>23</v>
      </c>
      <c r="O28" s="14"/>
      <c r="P28" s="20">
        <v>37985000</v>
      </c>
      <c r="Q28" s="14"/>
      <c r="R28" s="20">
        <v>37985000000000</v>
      </c>
      <c r="S28" s="14"/>
      <c r="T28" s="20">
        <v>34829857421486</v>
      </c>
      <c r="U28" s="14"/>
      <c r="V28" s="20">
        <v>0</v>
      </c>
      <c r="W28" s="14"/>
      <c r="X28" s="20">
        <v>0</v>
      </c>
      <c r="Y28" s="14"/>
      <c r="Z28" s="20">
        <v>0</v>
      </c>
      <c r="AA28" s="14"/>
      <c r="AB28" s="20">
        <v>0</v>
      </c>
      <c r="AC28" s="14"/>
      <c r="AD28" s="20">
        <v>37985000</v>
      </c>
      <c r="AE28" s="14"/>
      <c r="AF28" s="20">
        <v>964221</v>
      </c>
      <c r="AG28" s="14"/>
      <c r="AH28" s="20">
        <v>37985000000000</v>
      </c>
      <c r="AI28" s="14"/>
      <c r="AJ28" s="20">
        <v>36606019333015</v>
      </c>
      <c r="AK28" s="14"/>
      <c r="AL28" s="25">
        <f t="shared" si="0"/>
        <v>12.066373961521967</v>
      </c>
    </row>
    <row r="29" spans="1:38" ht="21.75" customHeight="1" x14ac:dyDescent="0.2">
      <c r="A29" s="53" t="s">
        <v>96</v>
      </c>
      <c r="B29" s="53"/>
      <c r="D29" s="24" t="s">
        <v>36</v>
      </c>
      <c r="E29" s="14"/>
      <c r="F29" s="24" t="s">
        <v>36</v>
      </c>
      <c r="G29" s="14"/>
      <c r="H29" s="24" t="s">
        <v>97</v>
      </c>
      <c r="I29" s="14"/>
      <c r="J29" s="24" t="s">
        <v>98</v>
      </c>
      <c r="K29" s="14"/>
      <c r="L29" s="25">
        <v>23</v>
      </c>
      <c r="M29" s="14"/>
      <c r="N29" s="25">
        <v>23</v>
      </c>
      <c r="O29" s="14"/>
      <c r="P29" s="20">
        <v>1500000</v>
      </c>
      <c r="Q29" s="14"/>
      <c r="R29" s="20">
        <v>1500000000000</v>
      </c>
      <c r="S29" s="14"/>
      <c r="T29" s="20">
        <v>1499184375000</v>
      </c>
      <c r="U29" s="14"/>
      <c r="V29" s="20">
        <v>0</v>
      </c>
      <c r="W29" s="14"/>
      <c r="X29" s="20">
        <v>0</v>
      </c>
      <c r="Y29" s="14"/>
      <c r="Z29" s="20">
        <v>0</v>
      </c>
      <c r="AA29" s="14"/>
      <c r="AB29" s="20">
        <v>0</v>
      </c>
      <c r="AC29" s="14"/>
      <c r="AD29" s="20">
        <v>1500000</v>
      </c>
      <c r="AE29" s="14"/>
      <c r="AF29" s="20">
        <v>1000000</v>
      </c>
      <c r="AG29" s="14"/>
      <c r="AH29" s="20">
        <v>1500000000000</v>
      </c>
      <c r="AI29" s="14"/>
      <c r="AJ29" s="20">
        <v>1499184375000</v>
      </c>
      <c r="AK29" s="14"/>
      <c r="AL29" s="25">
        <f t="shared" si="0"/>
        <v>0.4941733527880604</v>
      </c>
    </row>
    <row r="30" spans="1:38" ht="21.75" customHeight="1" x14ac:dyDescent="0.2">
      <c r="A30" s="53" t="s">
        <v>99</v>
      </c>
      <c r="B30" s="53"/>
      <c r="D30" s="24" t="s">
        <v>36</v>
      </c>
      <c r="E30" s="14"/>
      <c r="F30" s="24" t="s">
        <v>36</v>
      </c>
      <c r="G30" s="14"/>
      <c r="H30" s="24" t="s">
        <v>100</v>
      </c>
      <c r="I30" s="14"/>
      <c r="J30" s="24" t="s">
        <v>101</v>
      </c>
      <c r="K30" s="14"/>
      <c r="L30" s="25">
        <v>20.5</v>
      </c>
      <c r="M30" s="14"/>
      <c r="N30" s="25">
        <v>20.5</v>
      </c>
      <c r="O30" s="14"/>
      <c r="P30" s="20">
        <v>7999800</v>
      </c>
      <c r="Q30" s="14"/>
      <c r="R30" s="20">
        <v>8001681750000</v>
      </c>
      <c r="S30" s="14"/>
      <c r="T30" s="20">
        <v>7995450108750</v>
      </c>
      <c r="U30" s="14"/>
      <c r="V30" s="20">
        <v>0</v>
      </c>
      <c r="W30" s="14"/>
      <c r="X30" s="20">
        <v>0</v>
      </c>
      <c r="Y30" s="14"/>
      <c r="Z30" s="20">
        <v>0</v>
      </c>
      <c r="AA30" s="14"/>
      <c r="AB30" s="20">
        <v>0</v>
      </c>
      <c r="AC30" s="14"/>
      <c r="AD30" s="20">
        <v>7999800</v>
      </c>
      <c r="AE30" s="14"/>
      <c r="AF30" s="20">
        <v>970000</v>
      </c>
      <c r="AG30" s="14"/>
      <c r="AH30" s="20">
        <v>8001681750000</v>
      </c>
      <c r="AI30" s="14"/>
      <c r="AJ30" s="20">
        <v>7755586605487</v>
      </c>
      <c r="AK30" s="14"/>
      <c r="AL30" s="25">
        <f t="shared" si="0"/>
        <v>2.5564595653364406</v>
      </c>
    </row>
    <row r="31" spans="1:38" ht="21.75" customHeight="1" x14ac:dyDescent="0.2">
      <c r="A31" s="53" t="s">
        <v>102</v>
      </c>
      <c r="B31" s="53"/>
      <c r="D31" s="24" t="s">
        <v>36</v>
      </c>
      <c r="E31" s="14"/>
      <c r="F31" s="24" t="s">
        <v>36</v>
      </c>
      <c r="G31" s="14"/>
      <c r="H31" s="24" t="s">
        <v>103</v>
      </c>
      <c r="I31" s="14"/>
      <c r="J31" s="24" t="s">
        <v>104</v>
      </c>
      <c r="K31" s="14"/>
      <c r="L31" s="25">
        <v>23</v>
      </c>
      <c r="M31" s="14"/>
      <c r="N31" s="25">
        <v>23</v>
      </c>
      <c r="O31" s="14"/>
      <c r="P31" s="20">
        <v>0</v>
      </c>
      <c r="Q31" s="14"/>
      <c r="R31" s="20">
        <v>0</v>
      </c>
      <c r="S31" s="14"/>
      <c r="T31" s="20">
        <v>0</v>
      </c>
      <c r="U31" s="14"/>
      <c r="V31" s="20">
        <v>2489549</v>
      </c>
      <c r="W31" s="14"/>
      <c r="X31" s="20">
        <v>2285975075512</v>
      </c>
      <c r="Y31" s="14"/>
      <c r="Z31" s="20">
        <v>0</v>
      </c>
      <c r="AA31" s="14"/>
      <c r="AB31" s="20">
        <v>0</v>
      </c>
      <c r="AC31" s="14"/>
      <c r="AD31" s="20">
        <v>2489549</v>
      </c>
      <c r="AE31" s="14"/>
      <c r="AF31" s="20">
        <v>917760</v>
      </c>
      <c r="AG31" s="14"/>
      <c r="AH31" s="20">
        <v>2285975075512</v>
      </c>
      <c r="AI31" s="14"/>
      <c r="AJ31" s="20">
        <v>2283566125623</v>
      </c>
      <c r="AK31" s="14"/>
      <c r="AL31" s="25">
        <f t="shared" si="0"/>
        <v>0.75272764806687575</v>
      </c>
    </row>
    <row r="32" spans="1:38" ht="21.75" customHeight="1" x14ac:dyDescent="0.2">
      <c r="A32" s="53" t="s">
        <v>105</v>
      </c>
      <c r="B32" s="53"/>
      <c r="D32" s="24" t="s">
        <v>36</v>
      </c>
      <c r="E32" s="14"/>
      <c r="F32" s="24" t="s">
        <v>36</v>
      </c>
      <c r="G32" s="14"/>
      <c r="H32" s="24" t="s">
        <v>106</v>
      </c>
      <c r="I32" s="14"/>
      <c r="J32" s="24" t="s">
        <v>107</v>
      </c>
      <c r="K32" s="14"/>
      <c r="L32" s="25">
        <v>23</v>
      </c>
      <c r="M32" s="14"/>
      <c r="N32" s="25">
        <v>23</v>
      </c>
      <c r="O32" s="14"/>
      <c r="P32" s="20">
        <v>0</v>
      </c>
      <c r="Q32" s="14"/>
      <c r="R32" s="20">
        <v>0</v>
      </c>
      <c r="S32" s="14"/>
      <c r="T32" s="20">
        <v>0</v>
      </c>
      <c r="U32" s="14"/>
      <c r="V32" s="20">
        <v>19844821</v>
      </c>
      <c r="W32" s="14"/>
      <c r="X32" s="20">
        <v>16573630369669</v>
      </c>
      <c r="Y32" s="14"/>
      <c r="Z32" s="20">
        <v>0</v>
      </c>
      <c r="AA32" s="14"/>
      <c r="AB32" s="20">
        <v>0</v>
      </c>
      <c r="AC32" s="14"/>
      <c r="AD32" s="20">
        <v>19844821</v>
      </c>
      <c r="AE32" s="14"/>
      <c r="AF32" s="20">
        <v>835100</v>
      </c>
      <c r="AG32" s="14"/>
      <c r="AH32" s="20">
        <v>16573630369669</v>
      </c>
      <c r="AI32" s="14"/>
      <c r="AJ32" s="20">
        <v>16563398769152</v>
      </c>
      <c r="AK32" s="14"/>
      <c r="AL32" s="25">
        <f t="shared" si="0"/>
        <v>5.4597622812854336</v>
      </c>
    </row>
    <row r="33" spans="1:38" ht="21.75" customHeight="1" x14ac:dyDescent="0.2">
      <c r="A33" s="50" t="s">
        <v>108</v>
      </c>
      <c r="B33" s="50"/>
      <c r="D33" s="24" t="s">
        <v>109</v>
      </c>
      <c r="E33" s="14"/>
      <c r="F33" s="24" t="s">
        <v>109</v>
      </c>
      <c r="G33" s="14"/>
      <c r="H33" s="24" t="s">
        <v>110</v>
      </c>
      <c r="I33" s="14"/>
      <c r="J33" s="24" t="s">
        <v>111</v>
      </c>
      <c r="K33" s="14"/>
      <c r="L33" s="25">
        <v>23</v>
      </c>
      <c r="M33" s="14"/>
      <c r="N33" s="25">
        <v>23</v>
      </c>
      <c r="O33" s="14"/>
      <c r="P33" s="20">
        <v>6000000</v>
      </c>
      <c r="Q33" s="14"/>
      <c r="R33" s="16">
        <v>6000000000000</v>
      </c>
      <c r="S33" s="14"/>
      <c r="T33" s="16">
        <v>6000000000000</v>
      </c>
      <c r="U33" s="14"/>
      <c r="V33" s="20">
        <v>0</v>
      </c>
      <c r="W33" s="14"/>
      <c r="X33" s="16">
        <v>0</v>
      </c>
      <c r="Y33" s="14"/>
      <c r="Z33" s="20">
        <v>0</v>
      </c>
      <c r="AA33" s="14"/>
      <c r="AB33" s="16">
        <v>0</v>
      </c>
      <c r="AC33" s="14"/>
      <c r="AD33" s="20">
        <v>6000000</v>
      </c>
      <c r="AE33" s="14"/>
      <c r="AF33" s="20">
        <v>1000000</v>
      </c>
      <c r="AG33" s="14"/>
      <c r="AH33" s="16">
        <v>6000000000000</v>
      </c>
      <c r="AI33" s="14"/>
      <c r="AJ33" s="16">
        <v>6000000000000</v>
      </c>
      <c r="AK33" s="14"/>
      <c r="AL33" s="25">
        <f t="shared" si="0"/>
        <v>1.9777688229497208</v>
      </c>
    </row>
    <row r="34" spans="1:38" ht="21.75" customHeight="1" x14ac:dyDescent="0.2">
      <c r="A34" s="52" t="s">
        <v>25</v>
      </c>
      <c r="B34" s="52"/>
      <c r="D34" s="20"/>
      <c r="E34" s="14"/>
      <c r="F34" s="20"/>
      <c r="G34" s="14"/>
      <c r="H34" s="20"/>
      <c r="I34" s="14"/>
      <c r="J34" s="20"/>
      <c r="K34" s="14"/>
      <c r="L34" s="20"/>
      <c r="M34" s="14"/>
      <c r="N34" s="20"/>
      <c r="O34" s="14"/>
      <c r="P34" s="20"/>
      <c r="Q34" s="14"/>
      <c r="R34" s="18">
        <v>145932618403850</v>
      </c>
      <c r="S34" s="14"/>
      <c r="T34" s="18">
        <f>SUM(T9:T33)</f>
        <v>144222526624570</v>
      </c>
      <c r="U34" s="14"/>
      <c r="V34" s="20"/>
      <c r="W34" s="14"/>
      <c r="X34" s="18">
        <v>23629551800492</v>
      </c>
      <c r="Y34" s="14"/>
      <c r="Z34" s="20"/>
      <c r="AA34" s="14"/>
      <c r="AB34" s="18">
        <v>10584552947399</v>
      </c>
      <c r="AC34" s="14"/>
      <c r="AD34" s="20"/>
      <c r="AE34" s="14"/>
      <c r="AF34" s="20"/>
      <c r="AG34" s="14"/>
      <c r="AH34" s="18">
        <v>157741358115615</v>
      </c>
      <c r="AI34" s="14"/>
      <c r="AJ34" s="18">
        <f>SUM(AJ9:AJ33)</f>
        <v>157763926478183</v>
      </c>
      <c r="AK34" s="14"/>
      <c r="AL34" s="19">
        <f>SUM(AL9:AL33)</f>
        <v>52.003429195780377</v>
      </c>
    </row>
    <row r="37" spans="1:38" x14ac:dyDescent="0.2">
      <c r="R37" s="21"/>
    </row>
    <row r="38" spans="1:38" x14ac:dyDescent="0.2">
      <c r="R38" s="21"/>
    </row>
    <row r="39" spans="1:38" x14ac:dyDescent="0.2">
      <c r="R39" s="21"/>
    </row>
    <row r="40" spans="1:38" x14ac:dyDescent="0.2">
      <c r="R40" s="21"/>
    </row>
    <row r="41" spans="1:38" x14ac:dyDescent="0.2">
      <c r="R41" s="21"/>
    </row>
    <row r="42" spans="1:38" x14ac:dyDescent="0.2">
      <c r="R42" s="21"/>
    </row>
  </sheetData>
  <mergeCells count="37">
    <mergeCell ref="A31:B31"/>
    <mergeCell ref="A32:B32"/>
    <mergeCell ref="A33:B33"/>
    <mergeCell ref="A34:B34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8"/>
  <sheetViews>
    <sheetView rightToLeft="1" workbookViewId="0">
      <selection activeCell="P6" sqref="P6:T18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6" max="16" width="16.28515625" bestFit="1" customWidth="1"/>
    <col min="18" max="18" width="14.7109375" bestFit="1" customWidth="1"/>
    <col min="19" max="19" width="15.28515625" bestFit="1" customWidth="1"/>
  </cols>
  <sheetData>
    <row r="1" spans="1:1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9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9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9" ht="14.45" customHeight="1" x14ac:dyDescent="0.2">
      <c r="A4" s="45" t="s">
        <v>112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9" ht="14.45" customHeight="1" x14ac:dyDescent="0.2">
      <c r="A5" s="45" t="s">
        <v>113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9" ht="14.45" customHeight="1" x14ac:dyDescent="0.2"/>
    <row r="7" spans="1:19" ht="14.45" customHeight="1" x14ac:dyDescent="0.2">
      <c r="C7" s="46" t="s">
        <v>5</v>
      </c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9" ht="14.45" customHeight="1" x14ac:dyDescent="0.2">
      <c r="A8" s="2" t="s">
        <v>114</v>
      </c>
      <c r="C8" s="4" t="s">
        <v>8</v>
      </c>
      <c r="D8" s="3"/>
      <c r="E8" s="4" t="s">
        <v>115</v>
      </c>
      <c r="F8" s="3"/>
      <c r="G8" s="4" t="s">
        <v>116</v>
      </c>
      <c r="H8" s="3"/>
      <c r="I8" s="4" t="s">
        <v>117</v>
      </c>
      <c r="J8" s="3"/>
      <c r="K8" s="4" t="s">
        <v>118</v>
      </c>
      <c r="L8" s="3"/>
      <c r="M8" s="4" t="s">
        <v>119</v>
      </c>
    </row>
    <row r="9" spans="1:19" ht="21.75" customHeight="1" x14ac:dyDescent="0.2">
      <c r="A9" s="5" t="s">
        <v>42</v>
      </c>
      <c r="C9" s="13">
        <v>4308000</v>
      </c>
      <c r="D9" s="14"/>
      <c r="E9" s="13">
        <v>1966718.0279999999</v>
      </c>
      <c r="F9" s="14"/>
      <c r="G9" s="13">
        <v>2019341</v>
      </c>
      <c r="H9" s="14"/>
      <c r="I9" s="26">
        <v>2.6800000000000001E-2</v>
      </c>
      <c r="J9" s="14"/>
      <c r="K9" s="13">
        <v>8693014020254</v>
      </c>
      <c r="L9" s="14"/>
      <c r="M9" s="23" t="s">
        <v>120</v>
      </c>
      <c r="N9" s="14"/>
      <c r="O9" s="14"/>
      <c r="P9" s="22"/>
    </row>
    <row r="10" spans="1:19" ht="21.75" customHeight="1" x14ac:dyDescent="0.2">
      <c r="A10" s="9" t="s">
        <v>39</v>
      </c>
      <c r="C10" s="20">
        <v>945500</v>
      </c>
      <c r="D10" s="14"/>
      <c r="E10" s="20">
        <v>5254128.1500000004</v>
      </c>
      <c r="F10" s="14"/>
      <c r="G10" s="20">
        <v>5326289</v>
      </c>
      <c r="H10" s="14"/>
      <c r="I10" s="27">
        <v>1.37E-2</v>
      </c>
      <c r="J10" s="14"/>
      <c r="K10" s="20">
        <v>5032355144969</v>
      </c>
      <c r="L10" s="14"/>
      <c r="M10" s="24" t="s">
        <v>120</v>
      </c>
      <c r="N10" s="14"/>
      <c r="O10" s="14"/>
      <c r="P10" s="22"/>
      <c r="S10" s="21"/>
    </row>
    <row r="11" spans="1:19" ht="21.75" customHeight="1" x14ac:dyDescent="0.2">
      <c r="A11" s="9" t="s">
        <v>45</v>
      </c>
      <c r="C11" s="20">
        <v>1770100</v>
      </c>
      <c r="D11" s="14"/>
      <c r="E11" s="20">
        <v>4887079.2361000003</v>
      </c>
      <c r="F11" s="14"/>
      <c r="G11" s="20">
        <v>4887079</v>
      </c>
      <c r="H11" s="14"/>
      <c r="I11" s="27">
        <v>0</v>
      </c>
      <c r="J11" s="14"/>
      <c r="K11" s="20">
        <v>8644346839460</v>
      </c>
      <c r="L11" s="14"/>
      <c r="M11" s="24" t="s">
        <v>120</v>
      </c>
      <c r="N11" s="14"/>
      <c r="O11" s="14"/>
      <c r="P11" s="22"/>
      <c r="Q11" s="20"/>
    </row>
    <row r="12" spans="1:19" ht="21.75" customHeight="1" x14ac:dyDescent="0.2">
      <c r="A12" s="9" t="s">
        <v>93</v>
      </c>
      <c r="C12" s="20">
        <v>37985000</v>
      </c>
      <c r="D12" s="14"/>
      <c r="E12" s="20">
        <v>1000000</v>
      </c>
      <c r="F12" s="14"/>
      <c r="G12" s="20">
        <v>964221</v>
      </c>
      <c r="H12" s="14"/>
      <c r="I12" s="27">
        <v>-3.5799999999999998E-2</v>
      </c>
      <c r="J12" s="14"/>
      <c r="K12" s="20">
        <v>36606019333015</v>
      </c>
      <c r="L12" s="14"/>
      <c r="M12" s="24" t="s">
        <v>120</v>
      </c>
      <c r="N12" s="14"/>
      <c r="O12" s="14"/>
      <c r="P12" s="22"/>
      <c r="R12" s="20"/>
    </row>
    <row r="13" spans="1:19" ht="21.75" customHeight="1" x14ac:dyDescent="0.2">
      <c r="A13" s="6" t="s">
        <v>35</v>
      </c>
      <c r="C13" s="20">
        <v>1226160</v>
      </c>
      <c r="D13" s="14"/>
      <c r="E13" s="20">
        <v>5126858.7243999997</v>
      </c>
      <c r="F13" s="14"/>
      <c r="G13" s="20">
        <v>5102145</v>
      </c>
      <c r="H13" s="14"/>
      <c r="I13" s="27">
        <v>-4.7999999999999996E-3</v>
      </c>
      <c r="J13" s="14"/>
      <c r="K13" s="16">
        <v>6251510479767</v>
      </c>
      <c r="L13" s="14"/>
      <c r="M13" s="24" t="s">
        <v>120</v>
      </c>
      <c r="N13" s="14"/>
      <c r="O13" s="14"/>
      <c r="P13" s="22"/>
    </row>
    <row r="14" spans="1:19" ht="21.75" customHeight="1" thickBot="1" x14ac:dyDescent="0.25">
      <c r="A14" s="7" t="s">
        <v>25</v>
      </c>
      <c r="C14" s="20"/>
      <c r="D14" s="14"/>
      <c r="E14" s="20"/>
      <c r="F14" s="14"/>
      <c r="G14" s="20"/>
      <c r="H14" s="14"/>
      <c r="I14" s="20"/>
      <c r="J14" s="14"/>
      <c r="K14" s="18">
        <v>65227245817465</v>
      </c>
      <c r="L14" s="14"/>
      <c r="M14" s="20"/>
      <c r="N14" s="14"/>
      <c r="O14" s="14"/>
      <c r="P14" s="14"/>
    </row>
    <row r="15" spans="1:19" x14ac:dyDescent="0.2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2"/>
    </row>
    <row r="16" spans="1:19" x14ac:dyDescent="0.2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3:16" x14ac:dyDescent="0.2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3:16" x14ac:dyDescent="0.2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"/>
  <sheetViews>
    <sheetView rightToLeft="1" workbookViewId="0">
      <selection activeCell="L13" sqref="L13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20.140625" style="14" bestFit="1" customWidth="1"/>
    <col min="5" max="5" width="1.28515625" style="14" customWidth="1"/>
    <col min="6" max="6" width="19.5703125" style="14" bestFit="1" customWidth="1"/>
    <col min="7" max="7" width="1.28515625" style="14" customWidth="1"/>
    <col min="8" max="8" width="20.140625" style="14" bestFit="1" customWidth="1"/>
    <col min="9" max="9" width="1.28515625" style="14" customWidth="1"/>
    <col min="10" max="10" width="20.140625" style="14" bestFit="1" customWidth="1"/>
    <col min="11" max="11" width="1.28515625" style="14" customWidth="1"/>
    <col min="12" max="12" width="18.28515625" style="14" bestFit="1" customWidth="1"/>
    <col min="13" max="13" width="0.28515625" customWidth="1"/>
  </cols>
  <sheetData>
    <row r="1" spans="1:12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4.45" customHeight="1" x14ac:dyDescent="0.2"/>
    <row r="5" spans="1:12" ht="14.45" customHeight="1" x14ac:dyDescent="0.2">
      <c r="A5" s="1" t="s">
        <v>121</v>
      </c>
      <c r="B5" s="45" t="s">
        <v>122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14.45" customHeight="1" x14ac:dyDescent="0.2">
      <c r="D6" s="2" t="s">
        <v>3</v>
      </c>
      <c r="F6" s="46" t="s">
        <v>4</v>
      </c>
      <c r="G6" s="46"/>
      <c r="H6" s="46"/>
      <c r="J6" s="2" t="s">
        <v>5</v>
      </c>
    </row>
    <row r="7" spans="1:12" ht="14.45" customHeight="1" x14ac:dyDescent="0.2">
      <c r="D7" s="28"/>
      <c r="F7" s="28"/>
      <c r="G7" s="28"/>
      <c r="H7" s="28"/>
      <c r="J7" s="28"/>
    </row>
    <row r="8" spans="1:12" ht="14.45" customHeight="1" x14ac:dyDescent="0.2">
      <c r="A8" s="46" t="s">
        <v>123</v>
      </c>
      <c r="B8" s="46"/>
      <c r="D8" s="2" t="s">
        <v>124</v>
      </c>
      <c r="F8" s="2" t="s">
        <v>125</v>
      </c>
      <c r="H8" s="2" t="s">
        <v>126</v>
      </c>
      <c r="J8" s="2" t="s">
        <v>124</v>
      </c>
      <c r="L8" s="2" t="s">
        <v>13</v>
      </c>
    </row>
    <row r="9" spans="1:12" ht="21.75" customHeight="1" x14ac:dyDescent="0.2">
      <c r="A9" s="48" t="s">
        <v>210</v>
      </c>
      <c r="B9" s="48"/>
      <c r="D9" s="13">
        <v>12542351909170</v>
      </c>
      <c r="F9" s="13">
        <v>99003290569523</v>
      </c>
      <c r="H9" s="13">
        <v>111354963848962</v>
      </c>
      <c r="J9" s="13">
        <v>190678629731</v>
      </c>
      <c r="L9" s="15">
        <f>J9/303372160101673*100</f>
        <v>6.2853041514124242E-2</v>
      </c>
    </row>
    <row r="10" spans="1:12" ht="21.75" customHeight="1" x14ac:dyDescent="0.2">
      <c r="A10" s="53" t="s">
        <v>211</v>
      </c>
      <c r="B10" s="53"/>
      <c r="D10" s="20">
        <v>18574</v>
      </c>
      <c r="F10" s="20">
        <v>0</v>
      </c>
      <c r="H10" s="20">
        <v>0</v>
      </c>
      <c r="J10" s="20">
        <v>18574</v>
      </c>
      <c r="L10" s="25">
        <f t="shared" ref="L10:L19" si="0">J10/303372160101673*100</f>
        <v>6.1225130195780184E-9</v>
      </c>
    </row>
    <row r="11" spans="1:12" ht="21.75" customHeight="1" x14ac:dyDescent="0.2">
      <c r="A11" s="53" t="s">
        <v>203</v>
      </c>
      <c r="B11" s="53"/>
      <c r="D11" s="20">
        <v>7235564287885</v>
      </c>
      <c r="F11" s="20">
        <v>37050683167090</v>
      </c>
      <c r="H11" s="20">
        <v>29474004125000</v>
      </c>
      <c r="J11" s="20">
        <v>14812243329975</v>
      </c>
      <c r="L11" s="25">
        <f t="shared" si="0"/>
        <v>4.8825321759949176</v>
      </c>
    </row>
    <row r="12" spans="1:12" ht="21.75" customHeight="1" x14ac:dyDescent="0.2">
      <c r="A12" s="53" t="s">
        <v>204</v>
      </c>
      <c r="B12" s="53"/>
      <c r="D12" s="20">
        <v>295136632</v>
      </c>
      <c r="F12" s="20">
        <v>4000001250135</v>
      </c>
      <c r="H12" s="20">
        <v>2000000750000</v>
      </c>
      <c r="J12" s="20">
        <v>2000295636767</v>
      </c>
      <c r="L12" s="25">
        <f t="shared" si="0"/>
        <v>0.65935372451335528</v>
      </c>
    </row>
    <row r="13" spans="1:12" ht="21.75" customHeight="1" x14ac:dyDescent="0.2">
      <c r="A13" s="53" t="s">
        <v>212</v>
      </c>
      <c r="B13" s="53"/>
      <c r="D13" s="20">
        <v>20976963017982</v>
      </c>
      <c r="E13" s="20"/>
      <c r="F13" s="20">
        <v>29634927735101</v>
      </c>
      <c r="G13" s="20"/>
      <c r="H13" s="20">
        <v>46602003375000</v>
      </c>
      <c r="I13" s="20"/>
      <c r="J13" s="20">
        <v>4009887378083</v>
      </c>
      <c r="L13" s="25">
        <f t="shared" si="0"/>
        <v>1.321771706652026</v>
      </c>
    </row>
    <row r="14" spans="1:12" ht="21.75" customHeight="1" x14ac:dyDescent="0.2">
      <c r="A14" s="53" t="s">
        <v>213</v>
      </c>
      <c r="B14" s="53"/>
      <c r="D14" s="20">
        <v>183079965</v>
      </c>
      <c r="F14" s="20">
        <v>22456121654524</v>
      </c>
      <c r="H14" s="20">
        <v>11228150825000</v>
      </c>
      <c r="J14" s="20">
        <v>11228153909489</v>
      </c>
      <c r="L14" s="25">
        <f t="shared" si="0"/>
        <v>3.7011154569113942</v>
      </c>
    </row>
    <row r="15" spans="1:12" ht="21.75" customHeight="1" x14ac:dyDescent="0.2">
      <c r="A15" s="53" t="s">
        <v>208</v>
      </c>
      <c r="B15" s="53"/>
      <c r="D15" s="20"/>
      <c r="F15" s="20"/>
      <c r="H15" s="20"/>
      <c r="J15" s="20"/>
      <c r="L15" s="25">
        <f t="shared" si="0"/>
        <v>0</v>
      </c>
    </row>
    <row r="16" spans="1:12" ht="21.75" customHeight="1" x14ac:dyDescent="0.2">
      <c r="A16" s="53" t="s">
        <v>205</v>
      </c>
      <c r="B16" s="53"/>
      <c r="D16" s="20">
        <v>32087542298539</v>
      </c>
      <c r="F16" s="20">
        <v>88102701192047</v>
      </c>
      <c r="H16" s="20">
        <v>70464564214126</v>
      </c>
      <c r="J16" s="20">
        <v>49725679276460</v>
      </c>
      <c r="L16" s="25">
        <f t="shared" si="0"/>
        <v>16.390983028829933</v>
      </c>
    </row>
    <row r="17" spans="1:12" ht="21.75" customHeight="1" x14ac:dyDescent="0.2">
      <c r="A17" s="53" t="s">
        <v>206</v>
      </c>
      <c r="B17" s="53"/>
      <c r="D17" s="20">
        <v>1000153758867</v>
      </c>
      <c r="F17" s="20">
        <v>41735426072211</v>
      </c>
      <c r="H17" s="20">
        <v>22380001893000</v>
      </c>
      <c r="J17" s="20">
        <v>20355577938078</v>
      </c>
      <c r="L17" s="25">
        <f t="shared" si="0"/>
        <v>6.7097712365089714</v>
      </c>
    </row>
    <row r="18" spans="1:12" ht="23.25" customHeight="1" x14ac:dyDescent="0.2">
      <c r="A18" s="53" t="s">
        <v>208</v>
      </c>
      <c r="B18" s="53"/>
      <c r="D18" s="20">
        <v>30000001281099</v>
      </c>
      <c r="F18" s="20">
        <v>35578021982044</v>
      </c>
      <c r="H18" s="20">
        <v>40409510761986</v>
      </c>
      <c r="J18" s="20">
        <v>25168512501157</v>
      </c>
      <c r="L18" s="25">
        <f t="shared" si="0"/>
        <v>8.2962498908014357</v>
      </c>
    </row>
    <row r="19" spans="1:12" ht="21.75" customHeight="1" x14ac:dyDescent="0.2">
      <c r="A19" s="53" t="s">
        <v>209</v>
      </c>
      <c r="B19" s="53"/>
      <c r="D19" s="20">
        <v>0</v>
      </c>
      <c r="F19" s="20">
        <v>10000001000000</v>
      </c>
      <c r="H19" s="20">
        <v>5000000090000</v>
      </c>
      <c r="J19" s="20">
        <v>5000000910000</v>
      </c>
      <c r="L19" s="25">
        <f t="shared" si="0"/>
        <v>1.6481409857530387</v>
      </c>
    </row>
    <row r="20" spans="1:12" ht="21.75" customHeight="1" thickBot="1" x14ac:dyDescent="0.25">
      <c r="A20" s="52" t="s">
        <v>25</v>
      </c>
      <c r="B20" s="52"/>
      <c r="D20" s="18">
        <v>103843054788713</v>
      </c>
      <c r="F20" s="18">
        <v>367561174622675</v>
      </c>
      <c r="H20" s="18">
        <v>338913199883074</v>
      </c>
      <c r="J20" s="18">
        <v>132491029528314</v>
      </c>
      <c r="L20" s="19">
        <f>SUM(L9:L19)</f>
        <v>43.672771253601709</v>
      </c>
    </row>
  </sheetData>
  <mergeCells count="18">
    <mergeCell ref="A20:B20"/>
    <mergeCell ref="A19:B19"/>
    <mergeCell ref="A18:B18"/>
    <mergeCell ref="A17:B17"/>
    <mergeCell ref="A12:B12"/>
    <mergeCell ref="A13:B13"/>
    <mergeCell ref="A14:B14"/>
    <mergeCell ref="A15:B15"/>
    <mergeCell ref="A16:B16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9"/>
  <sheetViews>
    <sheetView rightToLeft="1" workbookViewId="0">
      <selection activeCell="F13" sqref="F13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6.28515625" bestFit="1" customWidth="1"/>
  </cols>
  <sheetData>
    <row r="1" spans="1:14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4" ht="21.75" customHeight="1" x14ac:dyDescent="0.2">
      <c r="A2" s="44" t="s">
        <v>127</v>
      </c>
      <c r="B2" s="44"/>
      <c r="C2" s="44"/>
      <c r="D2" s="44"/>
      <c r="E2" s="44"/>
      <c r="F2" s="44"/>
      <c r="G2" s="44"/>
      <c r="H2" s="44"/>
      <c r="I2" s="44"/>
      <c r="J2" s="44"/>
    </row>
    <row r="3" spans="1:14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4" ht="14.45" customHeight="1" x14ac:dyDescent="0.2"/>
    <row r="5" spans="1:14" ht="29.1" customHeight="1" x14ac:dyDescent="0.2">
      <c r="A5" s="1" t="s">
        <v>128</v>
      </c>
      <c r="B5" s="45" t="s">
        <v>129</v>
      </c>
      <c r="C5" s="45"/>
      <c r="D5" s="45"/>
      <c r="E5" s="45"/>
      <c r="F5" s="45"/>
      <c r="G5" s="45"/>
      <c r="H5" s="45"/>
      <c r="I5" s="45"/>
      <c r="J5" s="45"/>
    </row>
    <row r="6" spans="1:14" ht="14.45" customHeight="1" x14ac:dyDescent="0.2"/>
    <row r="7" spans="1:14" ht="14.45" customHeight="1" x14ac:dyDescent="0.2">
      <c r="A7" s="46" t="s">
        <v>130</v>
      </c>
      <c r="B7" s="46"/>
      <c r="D7" s="2" t="s">
        <v>131</v>
      </c>
      <c r="F7" s="2" t="s">
        <v>124</v>
      </c>
      <c r="H7" s="2" t="s">
        <v>132</v>
      </c>
      <c r="J7" s="2" t="s">
        <v>133</v>
      </c>
    </row>
    <row r="8" spans="1:14" ht="21.75" customHeight="1" x14ac:dyDescent="0.2">
      <c r="A8" s="48" t="s">
        <v>134</v>
      </c>
      <c r="B8" s="48"/>
      <c r="D8" s="23" t="s">
        <v>135</v>
      </c>
      <c r="E8" s="14"/>
      <c r="F8" s="13">
        <v>0</v>
      </c>
      <c r="G8" s="14"/>
      <c r="H8" s="15">
        <f>F8/F$13*100</f>
        <v>0</v>
      </c>
      <c r="I8" s="14"/>
      <c r="J8" s="15">
        <f>F8/303372160101673*100</f>
        <v>0</v>
      </c>
      <c r="N8" s="21"/>
    </row>
    <row r="9" spans="1:14" ht="21.75" customHeight="1" x14ac:dyDescent="0.2">
      <c r="A9" s="53" t="s">
        <v>136</v>
      </c>
      <c r="B9" s="53"/>
      <c r="D9" s="24" t="s">
        <v>137</v>
      </c>
      <c r="E9" s="14"/>
      <c r="F9" s="20">
        <f>'درآمد سرمایه گذاری در صندوق'!J11</f>
        <v>181402868902</v>
      </c>
      <c r="G9" s="14"/>
      <c r="H9" s="25">
        <f t="shared" ref="H9:H12" si="0">F9/F$13*100</f>
        <v>2.2237602383529049</v>
      </c>
      <c r="I9" s="14"/>
      <c r="J9" s="25">
        <f t="shared" ref="J9:J12" si="1">F9/303372160101673*100</f>
        <v>5.9795489751335168E-2</v>
      </c>
      <c r="N9" s="21"/>
    </row>
    <row r="10" spans="1:14" ht="21.75" customHeight="1" x14ac:dyDescent="0.2">
      <c r="A10" s="53" t="s">
        <v>138</v>
      </c>
      <c r="B10" s="53"/>
      <c r="D10" s="24" t="s">
        <v>139</v>
      </c>
      <c r="E10" s="14"/>
      <c r="F10" s="20">
        <f>'درآمد سرمایه گذاری در اوراق به'!I42</f>
        <v>4446548863478</v>
      </c>
      <c r="G10" s="14"/>
      <c r="H10" s="25">
        <f t="shared" si="0"/>
        <v>54.50883230428699</v>
      </c>
      <c r="I10" s="14"/>
      <c r="J10" s="25">
        <f t="shared" si="1"/>
        <v>1.4657076186515503</v>
      </c>
      <c r="N10" s="21"/>
    </row>
    <row r="11" spans="1:14" ht="21.75" customHeight="1" x14ac:dyDescent="0.2">
      <c r="A11" s="53" t="s">
        <v>140</v>
      </c>
      <c r="B11" s="53"/>
      <c r="D11" s="24" t="s">
        <v>141</v>
      </c>
      <c r="E11" s="14"/>
      <c r="F11" s="20">
        <f>'سود سپرده بانکی'!G18</f>
        <v>3527922588571</v>
      </c>
      <c r="G11" s="14"/>
      <c r="H11" s="25">
        <f t="shared" si="0"/>
        <v>43.247684140483564</v>
      </c>
      <c r="I11" s="14"/>
      <c r="J11" s="25">
        <f t="shared" si="1"/>
        <v>1.1629025509092996</v>
      </c>
      <c r="N11" s="21"/>
    </row>
    <row r="12" spans="1:14" ht="21.75" customHeight="1" x14ac:dyDescent="0.2">
      <c r="A12" s="50" t="s">
        <v>142</v>
      </c>
      <c r="B12" s="50"/>
      <c r="D12" s="24" t="s">
        <v>143</v>
      </c>
      <c r="E12" s="14"/>
      <c r="F12" s="16">
        <f>'سایر درآمدها'!D11</f>
        <v>1608926270</v>
      </c>
      <c r="G12" s="14"/>
      <c r="H12" s="25">
        <f t="shared" si="0"/>
        <v>1.9723316876539231E-2</v>
      </c>
      <c r="I12" s="14"/>
      <c r="J12" s="25">
        <f t="shared" si="1"/>
        <v>5.3034736920513068E-4</v>
      </c>
      <c r="N12" s="21"/>
    </row>
    <row r="13" spans="1:14" ht="21.75" customHeight="1" x14ac:dyDescent="0.2">
      <c r="A13" s="52" t="s">
        <v>25</v>
      </c>
      <c r="B13" s="52"/>
      <c r="D13" s="20"/>
      <c r="E13" s="14"/>
      <c r="F13" s="18">
        <f>SUM(F8:F12)</f>
        <v>8157483247221</v>
      </c>
      <c r="G13" s="14"/>
      <c r="H13" s="19">
        <f>SUM(H8:H12)</f>
        <v>100</v>
      </c>
      <c r="I13" s="14"/>
      <c r="J13" s="19">
        <f>SUM(J8:J12)</f>
        <v>2.6889360066813901</v>
      </c>
      <c r="N13" s="21"/>
    </row>
    <row r="14" spans="1:14" x14ac:dyDescent="0.2">
      <c r="D14" s="14"/>
      <c r="E14" s="14"/>
      <c r="F14" s="14"/>
      <c r="G14" s="14"/>
      <c r="H14" s="14"/>
      <c r="I14" s="14"/>
      <c r="J14" s="14"/>
      <c r="N14" s="21"/>
    </row>
    <row r="15" spans="1:14" x14ac:dyDescent="0.2">
      <c r="D15" s="14"/>
      <c r="E15" s="14"/>
      <c r="F15" s="14"/>
      <c r="G15" s="14"/>
      <c r="H15" s="14"/>
      <c r="I15" s="14"/>
      <c r="J15" s="14"/>
      <c r="N15" s="21"/>
    </row>
    <row r="16" spans="1:14" x14ac:dyDescent="0.2">
      <c r="D16" s="14"/>
      <c r="E16" s="14"/>
      <c r="F16" s="14"/>
      <c r="G16" s="14"/>
      <c r="H16" s="14"/>
      <c r="I16" s="14"/>
      <c r="J16" s="14"/>
      <c r="N16" s="21"/>
    </row>
    <row r="17" spans="4:10" x14ac:dyDescent="0.2">
      <c r="D17" s="14"/>
      <c r="E17" s="14"/>
      <c r="F17" s="14"/>
      <c r="G17" s="14"/>
      <c r="H17" s="14"/>
      <c r="I17" s="14"/>
      <c r="J17" s="14"/>
    </row>
    <row r="18" spans="4:10" x14ac:dyDescent="0.2">
      <c r="F18" s="21"/>
    </row>
    <row r="19" spans="4:10" x14ac:dyDescent="0.2">
      <c r="F19" s="21"/>
    </row>
    <row r="20" spans="4:10" x14ac:dyDescent="0.2">
      <c r="F20" s="21"/>
    </row>
    <row r="21" spans="4:10" x14ac:dyDescent="0.2">
      <c r="F21" s="21"/>
    </row>
    <row r="22" spans="4:10" x14ac:dyDescent="0.2">
      <c r="F22" s="21"/>
    </row>
    <row r="23" spans="4:10" x14ac:dyDescent="0.2">
      <c r="F23" s="21"/>
    </row>
    <row r="24" spans="4:10" x14ac:dyDescent="0.2">
      <c r="F24" s="21"/>
    </row>
    <row r="25" spans="4:10" x14ac:dyDescent="0.2">
      <c r="F25" s="21"/>
    </row>
    <row r="26" spans="4:10" x14ac:dyDescent="0.2">
      <c r="F26" s="21"/>
    </row>
    <row r="29" spans="4:10" x14ac:dyDescent="0.2">
      <c r="F29" s="21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4"/>
  <sheetViews>
    <sheetView rightToLeft="1" workbookViewId="0">
      <selection activeCell="N14" sqref="N14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7.85546875" bestFit="1" customWidth="1"/>
    <col min="5" max="5" width="1.28515625" customWidth="1"/>
    <col min="6" max="6" width="17.85546875" bestFit="1" customWidth="1"/>
    <col min="7" max="7" width="1.28515625" customWidth="1"/>
    <col min="8" max="8" width="16.85546875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5.7109375" bestFit="1" customWidth="1"/>
    <col min="18" max="18" width="1.28515625" customWidth="1"/>
    <col min="19" max="19" width="14.85546875" bestFit="1" customWidth="1"/>
    <col min="20" max="20" width="1.28515625" customWidth="1"/>
    <col min="21" max="21" width="18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5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5" ht="21.75" customHeight="1" x14ac:dyDescent="0.2">
      <c r="A2" s="44" t="s">
        <v>127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5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5" ht="14.45" customHeight="1" x14ac:dyDescent="0.2"/>
    <row r="5" spans="1:25" ht="14.45" customHeight="1" x14ac:dyDescent="0.2">
      <c r="A5" s="1" t="s">
        <v>148</v>
      </c>
      <c r="B5" s="45" t="s">
        <v>149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25" ht="14.45" customHeight="1" x14ac:dyDescent="0.2">
      <c r="D6" s="46" t="s">
        <v>144</v>
      </c>
      <c r="E6" s="46"/>
      <c r="F6" s="46"/>
      <c r="G6" s="46"/>
      <c r="H6" s="46"/>
      <c r="I6" s="46"/>
      <c r="J6" s="46"/>
      <c r="K6" s="46"/>
      <c r="L6" s="46"/>
      <c r="N6" s="46" t="s">
        <v>145</v>
      </c>
      <c r="O6" s="46"/>
      <c r="P6" s="46"/>
      <c r="Q6" s="46"/>
      <c r="R6" s="46"/>
      <c r="S6" s="46"/>
      <c r="T6" s="46"/>
      <c r="U6" s="46"/>
      <c r="V6" s="46"/>
      <c r="W6" s="46"/>
    </row>
    <row r="7" spans="1:25" ht="14.45" customHeight="1" x14ac:dyDescent="0.2">
      <c r="D7" s="3"/>
      <c r="E7" s="3"/>
      <c r="F7" s="3"/>
      <c r="G7" s="3"/>
      <c r="H7" s="3"/>
      <c r="I7" s="3"/>
      <c r="J7" s="47" t="s">
        <v>25</v>
      </c>
      <c r="K7" s="47"/>
      <c r="L7" s="47"/>
      <c r="N7" s="3"/>
      <c r="O7" s="3"/>
      <c r="P7" s="3"/>
      <c r="Q7" s="3"/>
      <c r="R7" s="3"/>
      <c r="S7" s="3"/>
      <c r="T7" s="3"/>
      <c r="U7" s="47" t="s">
        <v>25</v>
      </c>
      <c r="V7" s="47"/>
      <c r="W7" s="47"/>
    </row>
    <row r="8" spans="1:25" ht="14.45" customHeight="1" x14ac:dyDescent="0.2">
      <c r="A8" s="46" t="s">
        <v>20</v>
      </c>
      <c r="B8" s="46"/>
      <c r="D8" s="2" t="s">
        <v>150</v>
      </c>
      <c r="F8" s="2" t="s">
        <v>146</v>
      </c>
      <c r="H8" s="2" t="s">
        <v>147</v>
      </c>
      <c r="J8" s="4" t="s">
        <v>124</v>
      </c>
      <c r="K8" s="3"/>
      <c r="L8" s="4" t="s">
        <v>132</v>
      </c>
      <c r="N8" s="2" t="s">
        <v>150</v>
      </c>
      <c r="P8" s="46" t="s">
        <v>146</v>
      </c>
      <c r="Q8" s="46"/>
      <c r="S8" s="2" t="s">
        <v>147</v>
      </c>
      <c r="U8" s="4" t="s">
        <v>124</v>
      </c>
      <c r="V8" s="3"/>
      <c r="W8" s="4" t="s">
        <v>132</v>
      </c>
    </row>
    <row r="9" spans="1:25" ht="21.75" customHeight="1" x14ac:dyDescent="0.2">
      <c r="A9" s="48" t="s">
        <v>24</v>
      </c>
      <c r="B9" s="48"/>
      <c r="D9" s="13">
        <v>0</v>
      </c>
      <c r="E9" s="14"/>
      <c r="F9" s="13">
        <v>161154547402</v>
      </c>
      <c r="G9" s="14"/>
      <c r="H9" s="13">
        <v>0</v>
      </c>
      <c r="I9" s="14"/>
      <c r="J9" s="13">
        <f>D9+F9+H9</f>
        <v>161154547402</v>
      </c>
      <c r="K9" s="14"/>
      <c r="L9" s="15">
        <f>J9/8157483247221*100</f>
        <v>1.9755424867945677</v>
      </c>
      <c r="M9" s="14"/>
      <c r="N9" s="13">
        <v>0</v>
      </c>
      <c r="O9" s="14"/>
      <c r="P9" s="49">
        <v>133912853275</v>
      </c>
      <c r="Q9" s="49"/>
      <c r="R9" s="14"/>
      <c r="S9" s="13">
        <v>45135295651</v>
      </c>
      <c r="T9" s="14"/>
      <c r="U9" s="13">
        <v>179048148926</v>
      </c>
      <c r="V9" s="14"/>
      <c r="W9" s="15">
        <f>U9/29648577446358*100</f>
        <v>0.60390131448952222</v>
      </c>
      <c r="X9" s="14"/>
      <c r="Y9" s="14"/>
    </row>
    <row r="10" spans="1:25" ht="21.75" customHeight="1" x14ac:dyDescent="0.2">
      <c r="A10" s="50" t="s">
        <v>23</v>
      </c>
      <c r="B10" s="50"/>
      <c r="D10" s="16">
        <v>0</v>
      </c>
      <c r="E10" s="14"/>
      <c r="F10" s="16">
        <v>20248321500</v>
      </c>
      <c r="G10" s="14"/>
      <c r="H10" s="16">
        <v>0</v>
      </c>
      <c r="I10" s="14"/>
      <c r="J10" s="16">
        <f>D10+F10+H10</f>
        <v>20248321500</v>
      </c>
      <c r="K10" s="14"/>
      <c r="L10" s="36">
        <f>J10/8157483247221*100</f>
        <v>0.2482177515583372</v>
      </c>
      <c r="M10" s="14"/>
      <c r="N10" s="16">
        <v>0</v>
      </c>
      <c r="O10" s="14"/>
      <c r="P10" s="51">
        <v>-22099066589</v>
      </c>
      <c r="Q10" s="54"/>
      <c r="R10" s="14"/>
      <c r="S10" s="16">
        <v>0</v>
      </c>
      <c r="T10" s="14"/>
      <c r="U10" s="16">
        <v>-22099066589</v>
      </c>
      <c r="V10" s="14"/>
      <c r="W10" s="36">
        <f>U10/29648577446358*100</f>
        <v>-7.4536684361949476E-2</v>
      </c>
      <c r="X10" s="14"/>
      <c r="Y10" s="14"/>
    </row>
    <row r="11" spans="1:25" ht="21.75" customHeight="1" x14ac:dyDescent="0.2">
      <c r="A11" s="52" t="s">
        <v>25</v>
      </c>
      <c r="B11" s="52"/>
      <c r="D11" s="18">
        <f>SUM(D9:D10)</f>
        <v>0</v>
      </c>
      <c r="E11" s="14"/>
      <c r="F11" s="18">
        <f>SUM(F9:F10)</f>
        <v>181402868902</v>
      </c>
      <c r="G11" s="14"/>
      <c r="H11" s="18">
        <f>SUM(H9:H10)</f>
        <v>0</v>
      </c>
      <c r="I11" s="14"/>
      <c r="J11" s="18">
        <f>SUM(J9:J10)</f>
        <v>181402868902</v>
      </c>
      <c r="K11" s="14"/>
      <c r="L11" s="35">
        <f>SUM(L9:L10)</f>
        <v>2.2237602383529049</v>
      </c>
      <c r="M11" s="14"/>
      <c r="N11" s="18">
        <v>0</v>
      </c>
      <c r="O11" s="14"/>
      <c r="P11" s="14"/>
      <c r="Q11" s="18">
        <v>111813786686</v>
      </c>
      <c r="R11" s="14"/>
      <c r="S11" s="18">
        <v>45135295651</v>
      </c>
      <c r="T11" s="14"/>
      <c r="U11" s="18">
        <v>156949082337</v>
      </c>
      <c r="V11" s="14"/>
      <c r="W11" s="35">
        <f>SUM(W9:W10)</f>
        <v>0.52936463012757273</v>
      </c>
      <c r="X11" s="14"/>
      <c r="Y11" s="14"/>
    </row>
    <row r="12" spans="1:25" x14ac:dyDescent="0.2"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ht="14.25" x14ac:dyDescent="0.2">
      <c r="D13" s="32"/>
      <c r="E13" s="32"/>
      <c r="F13" s="32"/>
      <c r="G13" s="32"/>
      <c r="H13" s="32"/>
      <c r="I13" s="32"/>
      <c r="J13" s="32"/>
      <c r="K13" s="32"/>
      <c r="L13" s="32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ht="14.25" x14ac:dyDescent="0.2">
      <c r="D14" s="33"/>
      <c r="E14" s="34"/>
      <c r="F14" s="33"/>
      <c r="G14" s="34"/>
      <c r="H14" s="33"/>
      <c r="I14" s="34"/>
      <c r="J14" s="34"/>
      <c r="K14" s="41"/>
      <c r="L14" s="41"/>
    </row>
    <row r="15" spans="1:25" ht="18.75" x14ac:dyDescent="0.2">
      <c r="D15" s="34"/>
      <c r="E15" s="34"/>
      <c r="F15" s="34"/>
      <c r="G15" s="34"/>
      <c r="H15" s="34"/>
      <c r="I15" s="34"/>
      <c r="J15" s="34"/>
      <c r="K15" s="41"/>
      <c r="L15" s="42"/>
    </row>
    <row r="16" spans="1:25" ht="18.75" x14ac:dyDescent="0.2">
      <c r="D16" s="33"/>
      <c r="E16" s="34"/>
      <c r="F16" s="33"/>
      <c r="G16" s="34"/>
      <c r="H16" s="33"/>
      <c r="I16" s="34"/>
      <c r="J16" s="20"/>
      <c r="K16" s="41"/>
      <c r="L16" s="42"/>
      <c r="U16" s="20"/>
    </row>
    <row r="17" spans="4:21" ht="18.75" x14ac:dyDescent="0.2">
      <c r="K17" s="43"/>
      <c r="L17" s="42"/>
      <c r="U17" s="21"/>
    </row>
    <row r="18" spans="4:21" x14ac:dyDescent="0.2">
      <c r="D18" s="21"/>
      <c r="E18" s="21"/>
      <c r="F18" s="21"/>
      <c r="G18" s="21"/>
      <c r="H18" s="21"/>
      <c r="K18" s="43"/>
      <c r="L18" s="43"/>
      <c r="U18" s="21"/>
    </row>
    <row r="19" spans="4:21" x14ac:dyDescent="0.2">
      <c r="U19" s="21"/>
    </row>
    <row r="20" spans="4:21" x14ac:dyDescent="0.2">
      <c r="U20" s="21"/>
    </row>
    <row r="21" spans="4:21" x14ac:dyDescent="0.2">
      <c r="U21" s="21"/>
    </row>
    <row r="22" spans="4:21" x14ac:dyDescent="0.2">
      <c r="U22" s="21"/>
    </row>
    <row r="23" spans="4:21" x14ac:dyDescent="0.2">
      <c r="U23" s="21"/>
    </row>
    <row r="24" spans="4:21" x14ac:dyDescent="0.2">
      <c r="U24" s="21"/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54"/>
  <sheetViews>
    <sheetView rightToLeft="1" topLeftCell="A28" workbookViewId="0">
      <selection activeCell="K42" sqref="K42:O42"/>
    </sheetView>
  </sheetViews>
  <sheetFormatPr defaultRowHeight="12.75" x14ac:dyDescent="0.2"/>
  <cols>
    <col min="1" max="1" width="36.28515625" customWidth="1"/>
    <col min="2" max="2" width="1.28515625" customWidth="1"/>
    <col min="3" max="3" width="17.85546875" bestFit="1" customWidth="1"/>
    <col min="4" max="4" width="1.28515625" customWidth="1"/>
    <col min="5" max="5" width="17.5703125" bestFit="1" customWidth="1"/>
    <col min="6" max="6" width="1.28515625" customWidth="1"/>
    <col min="7" max="7" width="18.5703125" bestFit="1" customWidth="1"/>
    <col min="8" max="8" width="1.28515625" customWidth="1"/>
    <col min="9" max="9" width="18.5703125" bestFit="1" customWidth="1"/>
    <col min="10" max="10" width="1.28515625" customWidth="1"/>
    <col min="11" max="11" width="19" bestFit="1" customWidth="1"/>
    <col min="12" max="12" width="1.28515625" customWidth="1"/>
    <col min="13" max="13" width="18.5703125" bestFit="1" customWidth="1"/>
    <col min="14" max="14" width="1.28515625" customWidth="1"/>
    <col min="15" max="15" width="18.42578125" bestFit="1" customWidth="1"/>
    <col min="16" max="16" width="1.28515625" customWidth="1"/>
    <col min="17" max="17" width="18.7109375" bestFit="1" customWidth="1"/>
    <col min="18" max="18" width="0.28515625" customWidth="1"/>
    <col min="20" max="20" width="28" bestFit="1" customWidth="1"/>
    <col min="21" max="21" width="17.5703125" bestFit="1" customWidth="1"/>
  </cols>
  <sheetData>
    <row r="1" spans="1:21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1" ht="21.75" customHeight="1" x14ac:dyDescent="0.2">
      <c r="A2" s="44" t="s">
        <v>127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1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21" ht="14.45" customHeight="1" x14ac:dyDescent="0.2"/>
    <row r="5" spans="1:21" ht="14.45" customHeight="1" x14ac:dyDescent="0.2">
      <c r="A5" s="45" t="s">
        <v>218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31"/>
      <c r="M5" s="31"/>
      <c r="N5" s="31"/>
      <c r="O5" s="31"/>
      <c r="P5" s="31"/>
      <c r="Q5" s="31"/>
    </row>
    <row r="6" spans="1:21" ht="14.45" customHeight="1" x14ac:dyDescent="0.2">
      <c r="C6" s="46" t="s">
        <v>144</v>
      </c>
      <c r="D6" s="46"/>
      <c r="E6" s="46"/>
      <c r="F6" s="46"/>
      <c r="G6" s="46"/>
      <c r="H6" s="46"/>
      <c r="I6" s="46"/>
      <c r="K6" s="46" t="s">
        <v>145</v>
      </c>
      <c r="L6" s="46"/>
      <c r="M6" s="46"/>
      <c r="N6" s="46"/>
      <c r="O6" s="46"/>
      <c r="P6" s="46"/>
      <c r="Q6" s="46"/>
    </row>
    <row r="7" spans="1:21" ht="14.45" customHeight="1" x14ac:dyDescent="0.2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21" ht="14.45" customHeight="1" x14ac:dyDescent="0.2">
      <c r="A8" s="30" t="s">
        <v>151</v>
      </c>
      <c r="C8" s="2" t="s">
        <v>152</v>
      </c>
      <c r="E8" s="2" t="s">
        <v>146</v>
      </c>
      <c r="G8" s="2" t="s">
        <v>147</v>
      </c>
      <c r="I8" s="2" t="s">
        <v>25</v>
      </c>
      <c r="K8" s="2" t="s">
        <v>152</v>
      </c>
      <c r="M8" s="2" t="s">
        <v>146</v>
      </c>
      <c r="O8" s="2" t="s">
        <v>147</v>
      </c>
      <c r="Q8" s="2" t="s">
        <v>25</v>
      </c>
    </row>
    <row r="9" spans="1:21" ht="21.75" customHeight="1" x14ac:dyDescent="0.2">
      <c r="A9" s="5" t="s">
        <v>159</v>
      </c>
      <c r="C9" s="13">
        <v>0</v>
      </c>
      <c r="D9" s="14"/>
      <c r="E9" s="13">
        <v>0</v>
      </c>
      <c r="F9" s="14"/>
      <c r="G9" s="13">
        <v>0</v>
      </c>
      <c r="H9" s="14"/>
      <c r="I9" s="13">
        <f>C9+E9+G9</f>
        <v>0</v>
      </c>
      <c r="J9" s="14"/>
      <c r="K9" s="13">
        <v>105059623977</v>
      </c>
      <c r="L9" s="14"/>
      <c r="M9" s="13">
        <v>0</v>
      </c>
      <c r="N9" s="14"/>
      <c r="O9" s="13">
        <v>0</v>
      </c>
      <c r="P9" s="14"/>
      <c r="Q9" s="13">
        <f>K9+M9+O9</f>
        <v>105059623977</v>
      </c>
      <c r="R9" s="14"/>
      <c r="S9" s="14"/>
      <c r="T9" s="9"/>
      <c r="U9" s="20"/>
    </row>
    <row r="10" spans="1:21" ht="21.75" customHeight="1" x14ac:dyDescent="0.2">
      <c r="A10" s="9" t="s">
        <v>48</v>
      </c>
      <c r="C10" s="20">
        <v>317355979972</v>
      </c>
      <c r="D10" s="14"/>
      <c r="E10" s="20">
        <v>0</v>
      </c>
      <c r="F10" s="14"/>
      <c r="G10" s="20">
        <v>0</v>
      </c>
      <c r="H10" s="14"/>
      <c r="I10" s="20">
        <f>C10+E10+G10</f>
        <v>317355979972</v>
      </c>
      <c r="J10" s="14"/>
      <c r="K10" s="20">
        <v>1494396051572</v>
      </c>
      <c r="L10" s="14"/>
      <c r="M10" s="20">
        <v>493616232727</v>
      </c>
      <c r="N10" s="14"/>
      <c r="O10" s="20">
        <v>0</v>
      </c>
      <c r="P10" s="14"/>
      <c r="Q10" s="20">
        <f>K10+M10+O10</f>
        <v>1988012284299</v>
      </c>
      <c r="R10" s="14"/>
      <c r="S10" s="14"/>
      <c r="T10" s="9"/>
      <c r="U10" s="20"/>
    </row>
    <row r="11" spans="1:21" ht="21.75" customHeight="1" x14ac:dyDescent="0.2">
      <c r="A11" s="9" t="s">
        <v>108</v>
      </c>
      <c r="C11" s="20">
        <v>162053501300</v>
      </c>
      <c r="D11" s="14"/>
      <c r="E11" s="20">
        <v>0</v>
      </c>
      <c r="F11" s="14"/>
      <c r="G11" s="20">
        <v>0</v>
      </c>
      <c r="H11" s="14"/>
      <c r="I11" s="20">
        <f t="shared" ref="I11:I41" si="0">C11+E11+G11</f>
        <v>162053501300</v>
      </c>
      <c r="J11" s="14"/>
      <c r="K11" s="20">
        <v>888720898070</v>
      </c>
      <c r="L11" s="14"/>
      <c r="M11" s="20">
        <v>0</v>
      </c>
      <c r="N11" s="14"/>
      <c r="O11" s="20">
        <v>0</v>
      </c>
      <c r="P11" s="14"/>
      <c r="Q11" s="20">
        <f t="shared" ref="Q11:Q41" si="1">K11+M11+O11</f>
        <v>888720898070</v>
      </c>
      <c r="R11" s="14"/>
      <c r="S11" s="14"/>
      <c r="T11" s="9"/>
      <c r="U11" s="20"/>
    </row>
    <row r="12" spans="1:21" ht="21.75" customHeight="1" x14ac:dyDescent="0.2">
      <c r="A12" s="9" t="s">
        <v>35</v>
      </c>
      <c r="C12" s="20">
        <f>'سود اوراق بهادار'!N21</f>
        <v>57702272716</v>
      </c>
      <c r="D12" s="14"/>
      <c r="E12" s="20">
        <v>121512578983</v>
      </c>
      <c r="F12" s="14"/>
      <c r="G12" s="20">
        <v>0</v>
      </c>
      <c r="H12" s="14"/>
      <c r="I12" s="20">
        <f t="shared" si="0"/>
        <v>179214851699</v>
      </c>
      <c r="J12" s="14"/>
      <c r="K12" s="20">
        <v>126572727253</v>
      </c>
      <c r="L12" s="14"/>
      <c r="M12" s="20">
        <v>251517228567</v>
      </c>
      <c r="N12" s="14"/>
      <c r="O12" s="20">
        <v>0</v>
      </c>
      <c r="P12" s="14"/>
      <c r="Q12" s="20">
        <f t="shared" si="1"/>
        <v>378089955820</v>
      </c>
      <c r="R12" s="14"/>
      <c r="S12" s="14"/>
      <c r="T12" s="9"/>
      <c r="U12" s="20"/>
    </row>
    <row r="13" spans="1:21" ht="21.75" customHeight="1" x14ac:dyDescent="0.2">
      <c r="A13" s="9" t="s">
        <v>217</v>
      </c>
      <c r="C13" s="20">
        <v>0</v>
      </c>
      <c r="D13" s="14"/>
      <c r="E13" s="20">
        <v>0</v>
      </c>
      <c r="F13" s="14"/>
      <c r="G13" s="20">
        <v>0</v>
      </c>
      <c r="H13" s="14"/>
      <c r="I13" s="20">
        <f t="shared" si="0"/>
        <v>0</v>
      </c>
      <c r="J13" s="14"/>
      <c r="K13" s="20">
        <v>60000000000</v>
      </c>
      <c r="L13" s="14"/>
      <c r="M13" s="20">
        <v>0</v>
      </c>
      <c r="N13" s="14"/>
      <c r="O13" s="20">
        <v>0</v>
      </c>
      <c r="P13" s="14"/>
      <c r="Q13" s="20">
        <f t="shared" si="1"/>
        <v>60000000000</v>
      </c>
      <c r="R13" s="14"/>
      <c r="S13" s="14"/>
      <c r="T13" s="9"/>
      <c r="U13" s="20"/>
    </row>
    <row r="14" spans="1:21" ht="21.75" customHeight="1" x14ac:dyDescent="0.2">
      <c r="A14" s="9" t="s">
        <v>39</v>
      </c>
      <c r="C14" s="20">
        <f>'سود اوراق بهادار'!N19</f>
        <v>110057071162</v>
      </c>
      <c r="D14" s="14"/>
      <c r="E14" s="20">
        <v>94474837549</v>
      </c>
      <c r="F14" s="14"/>
      <c r="G14" s="20">
        <v>0</v>
      </c>
      <c r="H14" s="14"/>
      <c r="I14" s="20">
        <f t="shared" si="0"/>
        <v>204531908711</v>
      </c>
      <c r="J14" s="14"/>
      <c r="K14" s="20">
        <v>536084443402</v>
      </c>
      <c r="L14" s="14"/>
      <c r="M14" s="20">
        <v>443760480228</v>
      </c>
      <c r="N14" s="14"/>
      <c r="O14" s="20">
        <v>-2531670547</v>
      </c>
      <c r="P14" s="14"/>
      <c r="Q14" s="20">
        <f t="shared" si="1"/>
        <v>977313253083</v>
      </c>
      <c r="R14" s="14"/>
      <c r="S14" s="14"/>
      <c r="T14" s="9"/>
      <c r="U14" s="20"/>
    </row>
    <row r="15" spans="1:21" ht="21.75" customHeight="1" x14ac:dyDescent="0.2">
      <c r="A15" s="9" t="s">
        <v>154</v>
      </c>
      <c r="C15" s="20">
        <v>0</v>
      </c>
      <c r="D15" s="14"/>
      <c r="E15" s="20">
        <v>0</v>
      </c>
      <c r="F15" s="14"/>
      <c r="G15" s="20">
        <v>0</v>
      </c>
      <c r="H15" s="14"/>
      <c r="I15" s="20">
        <f t="shared" si="0"/>
        <v>0</v>
      </c>
      <c r="J15" s="14"/>
      <c r="K15" s="20">
        <v>0</v>
      </c>
      <c r="L15" s="14"/>
      <c r="M15" s="20">
        <v>0</v>
      </c>
      <c r="N15" s="14"/>
      <c r="O15" s="20">
        <v>-740666266</v>
      </c>
      <c r="P15" s="14"/>
      <c r="Q15" s="20">
        <f t="shared" si="1"/>
        <v>-740666266</v>
      </c>
      <c r="R15" s="14"/>
      <c r="S15" s="14"/>
      <c r="T15" s="9"/>
      <c r="U15" s="20"/>
    </row>
    <row r="16" spans="1:21" ht="21.75" customHeight="1" x14ac:dyDescent="0.2">
      <c r="A16" s="9" t="s">
        <v>42</v>
      </c>
      <c r="C16" s="20">
        <v>49379480167</v>
      </c>
      <c r="D16" s="14"/>
      <c r="E16" s="20">
        <v>151501525703</v>
      </c>
      <c r="F16" s="14"/>
      <c r="G16" s="20">
        <v>0</v>
      </c>
      <c r="H16" s="14"/>
      <c r="I16" s="20">
        <f t="shared" si="0"/>
        <v>200881005870</v>
      </c>
      <c r="J16" s="14"/>
      <c r="K16" s="20">
        <v>240525855007</v>
      </c>
      <c r="L16" s="14"/>
      <c r="M16" s="20">
        <v>797022472296</v>
      </c>
      <c r="N16" s="14"/>
      <c r="O16" s="20">
        <v>0</v>
      </c>
      <c r="P16" s="14"/>
      <c r="Q16" s="20">
        <f t="shared" si="1"/>
        <v>1037548327303</v>
      </c>
      <c r="R16" s="14"/>
      <c r="S16" s="14"/>
      <c r="T16" s="9"/>
      <c r="U16" s="20"/>
    </row>
    <row r="17" spans="1:21" ht="21.75" customHeight="1" x14ac:dyDescent="0.2">
      <c r="A17" s="9" t="s">
        <v>45</v>
      </c>
      <c r="C17" s="20">
        <f>'سود اوراق بهادار'!N20</f>
        <v>74045233220</v>
      </c>
      <c r="D17" s="14"/>
      <c r="E17" s="20">
        <v>30344034355</v>
      </c>
      <c r="F17" s="14"/>
      <c r="G17" s="20">
        <v>0</v>
      </c>
      <c r="H17" s="14"/>
      <c r="I17" s="20">
        <f t="shared" si="0"/>
        <v>104389267575</v>
      </c>
      <c r="J17" s="14"/>
      <c r="K17" s="20">
        <v>338431003700</v>
      </c>
      <c r="L17" s="14"/>
      <c r="M17" s="20">
        <v>333700485653</v>
      </c>
      <c r="N17" s="14"/>
      <c r="O17" s="20">
        <v>0</v>
      </c>
      <c r="P17" s="14"/>
      <c r="Q17" s="20">
        <f t="shared" si="1"/>
        <v>672131489353</v>
      </c>
      <c r="R17" s="14"/>
      <c r="S17" s="14"/>
      <c r="T17" s="9"/>
      <c r="U17" s="20"/>
    </row>
    <row r="18" spans="1:21" ht="21.75" customHeight="1" x14ac:dyDescent="0.2">
      <c r="A18" s="9" t="s">
        <v>196</v>
      </c>
      <c r="C18" s="20">
        <f>'سود اوراق بهادار'!N10</f>
        <v>58351282920</v>
      </c>
      <c r="D18" s="14"/>
      <c r="E18" s="20">
        <v>-232861312775</v>
      </c>
      <c r="F18" s="14"/>
      <c r="G18" s="20">
        <v>0</v>
      </c>
      <c r="H18" s="14"/>
      <c r="I18" s="20">
        <f t="shared" si="0"/>
        <v>-174510029855</v>
      </c>
      <c r="J18" s="14"/>
      <c r="K18" s="20">
        <v>277983788083</v>
      </c>
      <c r="L18" s="14"/>
      <c r="M18" s="20">
        <v>-214524529176</v>
      </c>
      <c r="N18" s="14"/>
      <c r="O18" s="20">
        <v>0</v>
      </c>
      <c r="P18" s="14"/>
      <c r="Q18" s="20">
        <f t="shared" si="1"/>
        <v>63459258907</v>
      </c>
      <c r="R18" s="14"/>
      <c r="S18" s="14"/>
      <c r="T18" s="9"/>
      <c r="U18" s="20"/>
    </row>
    <row r="19" spans="1:21" ht="21.75" customHeight="1" x14ac:dyDescent="0.2">
      <c r="A19" s="9" t="s">
        <v>197</v>
      </c>
      <c r="C19" s="20">
        <v>214469456402</v>
      </c>
      <c r="D19" s="14"/>
      <c r="E19" s="20">
        <v>-698201215744</v>
      </c>
      <c r="F19" s="14"/>
      <c r="G19" s="20">
        <v>0</v>
      </c>
      <c r="H19" s="14"/>
      <c r="I19" s="20">
        <f t="shared" si="0"/>
        <v>-483731759342</v>
      </c>
      <c r="J19" s="14"/>
      <c r="K19" s="20">
        <v>1057105028458</v>
      </c>
      <c r="L19" s="14"/>
      <c r="M19" s="20">
        <v>733484254956</v>
      </c>
      <c r="N19" s="14"/>
      <c r="O19" s="20">
        <v>12512198</v>
      </c>
      <c r="P19" s="14"/>
      <c r="Q19" s="20">
        <f t="shared" si="1"/>
        <v>1790601795612</v>
      </c>
      <c r="R19" s="14"/>
      <c r="S19" s="14"/>
      <c r="T19" s="9"/>
      <c r="U19" s="20"/>
    </row>
    <row r="20" spans="1:21" ht="21.75" customHeight="1" x14ac:dyDescent="0.2">
      <c r="A20" s="9" t="s">
        <v>198</v>
      </c>
      <c r="C20" s="20">
        <v>6694595253</v>
      </c>
      <c r="D20" s="14"/>
      <c r="E20" s="20">
        <v>-2408949889</v>
      </c>
      <c r="F20" s="14"/>
      <c r="G20" s="20">
        <v>0</v>
      </c>
      <c r="H20" s="14"/>
      <c r="I20" s="20">
        <f t="shared" si="0"/>
        <v>4285645364</v>
      </c>
      <c r="J20" s="14"/>
      <c r="K20" s="20">
        <v>6694595253</v>
      </c>
      <c r="L20" s="14"/>
      <c r="M20" s="20">
        <v>-2408949888</v>
      </c>
      <c r="N20" s="14"/>
      <c r="O20" s="20">
        <v>0</v>
      </c>
      <c r="P20" s="14"/>
      <c r="Q20" s="20">
        <f t="shared" si="1"/>
        <v>4285645365</v>
      </c>
      <c r="R20" s="14"/>
      <c r="S20" s="14"/>
      <c r="T20" s="9"/>
      <c r="U20" s="20"/>
    </row>
    <row r="21" spans="1:21" ht="21.75" customHeight="1" x14ac:dyDescent="0.2">
      <c r="A21" s="9" t="s">
        <v>214</v>
      </c>
      <c r="C21" s="20">
        <v>0</v>
      </c>
      <c r="D21" s="14"/>
      <c r="E21" s="20">
        <v>0</v>
      </c>
      <c r="F21" s="14"/>
      <c r="G21" s="20">
        <v>0</v>
      </c>
      <c r="H21" s="14"/>
      <c r="I21" s="20">
        <f t="shared" si="0"/>
        <v>0</v>
      </c>
      <c r="J21" s="14"/>
      <c r="K21" s="20">
        <v>76545676242</v>
      </c>
      <c r="L21" s="14"/>
      <c r="M21" s="20">
        <v>0</v>
      </c>
      <c r="N21" s="14"/>
      <c r="O21" s="20">
        <v>21643743397</v>
      </c>
      <c r="P21" s="14"/>
      <c r="Q21" s="20">
        <f t="shared" si="1"/>
        <v>98189419639</v>
      </c>
      <c r="R21" s="14"/>
      <c r="S21" s="14"/>
      <c r="T21" s="9"/>
      <c r="U21" s="20"/>
    </row>
    <row r="22" spans="1:21" ht="21.75" customHeight="1" x14ac:dyDescent="0.2">
      <c r="A22" s="9" t="s">
        <v>199</v>
      </c>
      <c r="C22" s="20">
        <v>28767316955</v>
      </c>
      <c r="D22" s="14"/>
      <c r="E22" s="20">
        <v>0</v>
      </c>
      <c r="F22" s="14"/>
      <c r="G22" s="20">
        <v>0</v>
      </c>
      <c r="H22" s="14"/>
      <c r="I22" s="20">
        <f t="shared" si="0"/>
        <v>28767316955</v>
      </c>
      <c r="J22" s="14"/>
      <c r="K22" s="20">
        <v>135631495630</v>
      </c>
      <c r="L22" s="14"/>
      <c r="M22" s="20">
        <v>99945625000</v>
      </c>
      <c r="N22" s="14"/>
      <c r="O22" s="20">
        <v>0</v>
      </c>
      <c r="P22" s="14"/>
      <c r="Q22" s="20">
        <f t="shared" si="1"/>
        <v>235577120630</v>
      </c>
      <c r="R22" s="14"/>
      <c r="S22" s="14"/>
      <c r="T22" s="9"/>
      <c r="U22" s="20"/>
    </row>
    <row r="23" spans="1:21" ht="21.75" customHeight="1" x14ac:dyDescent="0.2">
      <c r="A23" s="9" t="s">
        <v>60</v>
      </c>
      <c r="C23" s="20">
        <v>142241453</v>
      </c>
      <c r="D23" s="14"/>
      <c r="E23" s="20">
        <v>0</v>
      </c>
      <c r="F23" s="14"/>
      <c r="G23" s="20">
        <v>0</v>
      </c>
      <c r="H23" s="14"/>
      <c r="I23" s="20">
        <f t="shared" si="0"/>
        <v>142241453</v>
      </c>
      <c r="J23" s="14"/>
      <c r="K23" s="20">
        <v>735168618</v>
      </c>
      <c r="L23" s="14"/>
      <c r="M23" s="20">
        <v>0</v>
      </c>
      <c r="N23" s="14"/>
      <c r="O23" s="20">
        <v>0</v>
      </c>
      <c r="P23" s="14"/>
      <c r="Q23" s="20">
        <f t="shared" si="1"/>
        <v>735168618</v>
      </c>
      <c r="R23" s="14"/>
      <c r="S23" s="14"/>
      <c r="T23" s="9"/>
      <c r="U23" s="20"/>
    </row>
    <row r="24" spans="1:21" ht="21.75" customHeight="1" x14ac:dyDescent="0.2">
      <c r="A24" s="9" t="s">
        <v>63</v>
      </c>
      <c r="C24" s="20">
        <v>8872081925</v>
      </c>
      <c r="D24" s="14"/>
      <c r="E24" s="20">
        <v>7860618863</v>
      </c>
      <c r="F24" s="14"/>
      <c r="G24" s="20">
        <v>0</v>
      </c>
      <c r="H24" s="14"/>
      <c r="I24" s="20">
        <f t="shared" si="0"/>
        <v>16732700788</v>
      </c>
      <c r="J24" s="14"/>
      <c r="K24" s="20">
        <v>44043527580</v>
      </c>
      <c r="L24" s="14"/>
      <c r="M24" s="20">
        <v>15617123560</v>
      </c>
      <c r="N24" s="14"/>
      <c r="O24" s="20">
        <v>0</v>
      </c>
      <c r="P24" s="14"/>
      <c r="Q24" s="20">
        <f t="shared" si="1"/>
        <v>59660651140</v>
      </c>
      <c r="R24" s="14"/>
      <c r="S24" s="14"/>
      <c r="T24" s="9"/>
      <c r="U24" s="20"/>
    </row>
    <row r="25" spans="1:21" ht="21.75" customHeight="1" x14ac:dyDescent="0.2">
      <c r="A25" s="9" t="s">
        <v>66</v>
      </c>
      <c r="C25" s="20">
        <v>9379670500</v>
      </c>
      <c r="D25" s="14"/>
      <c r="E25" s="20">
        <v>12228347219</v>
      </c>
      <c r="F25" s="14"/>
      <c r="G25" s="20">
        <v>0</v>
      </c>
      <c r="H25" s="14"/>
      <c r="I25" s="20">
        <f t="shared" si="0"/>
        <v>21608017719</v>
      </c>
      <c r="J25" s="14"/>
      <c r="K25" s="20">
        <v>41935519300</v>
      </c>
      <c r="L25" s="14"/>
      <c r="M25" s="20">
        <v>5546982187</v>
      </c>
      <c r="N25" s="14"/>
      <c r="O25" s="20">
        <v>0</v>
      </c>
      <c r="P25" s="14"/>
      <c r="Q25" s="20">
        <f t="shared" si="1"/>
        <v>47482501487</v>
      </c>
      <c r="R25" s="14"/>
      <c r="S25" s="14"/>
      <c r="T25" s="9"/>
      <c r="U25" s="20"/>
    </row>
    <row r="26" spans="1:21" ht="21.75" customHeight="1" x14ac:dyDescent="0.2">
      <c r="A26" s="9" t="s">
        <v>155</v>
      </c>
      <c r="C26" s="20">
        <v>0</v>
      </c>
      <c r="D26" s="14"/>
      <c r="E26" s="20">
        <v>0</v>
      </c>
      <c r="F26" s="14"/>
      <c r="G26" s="20">
        <v>0</v>
      </c>
      <c r="H26" s="14"/>
      <c r="I26" s="20">
        <f t="shared" si="0"/>
        <v>0</v>
      </c>
      <c r="J26" s="14"/>
      <c r="K26" s="20">
        <v>28850252364</v>
      </c>
      <c r="L26" s="14"/>
      <c r="M26" s="20">
        <v>0</v>
      </c>
      <c r="N26" s="14"/>
      <c r="O26" s="20">
        <v>20310849831</v>
      </c>
      <c r="P26" s="14"/>
      <c r="Q26" s="20">
        <f t="shared" si="1"/>
        <v>49161102195</v>
      </c>
      <c r="R26" s="14"/>
      <c r="S26" s="14"/>
      <c r="T26" s="9"/>
      <c r="U26" s="20"/>
    </row>
    <row r="27" spans="1:21" ht="21.75" customHeight="1" x14ac:dyDescent="0.2">
      <c r="A27" s="9" t="s">
        <v>156</v>
      </c>
      <c r="C27" s="20">
        <v>0</v>
      </c>
      <c r="D27" s="14"/>
      <c r="E27" s="20">
        <v>0</v>
      </c>
      <c r="F27" s="14"/>
      <c r="G27" s="20">
        <v>0</v>
      </c>
      <c r="H27" s="14"/>
      <c r="I27" s="20">
        <f t="shared" si="0"/>
        <v>0</v>
      </c>
      <c r="J27" s="14"/>
      <c r="K27" s="20">
        <v>153213034117</v>
      </c>
      <c r="L27" s="14"/>
      <c r="M27" s="20">
        <v>0</v>
      </c>
      <c r="N27" s="14"/>
      <c r="O27" s="20">
        <v>3786550340</v>
      </c>
      <c r="P27" s="14"/>
      <c r="Q27" s="20">
        <f t="shared" si="1"/>
        <v>156999584457</v>
      </c>
      <c r="R27" s="14"/>
      <c r="S27" s="14"/>
      <c r="T27" s="9"/>
      <c r="U27" s="20"/>
    </row>
    <row r="28" spans="1:21" ht="21.75" customHeight="1" x14ac:dyDescent="0.2">
      <c r="A28" s="9" t="s">
        <v>69</v>
      </c>
      <c r="C28" s="20">
        <v>21029466167</v>
      </c>
      <c r="D28" s="14"/>
      <c r="E28" s="20">
        <v>0</v>
      </c>
      <c r="F28" s="14"/>
      <c r="G28" s="20">
        <v>0</v>
      </c>
      <c r="H28" s="14"/>
      <c r="I28" s="20">
        <f t="shared" si="0"/>
        <v>21029466167</v>
      </c>
      <c r="J28" s="14"/>
      <c r="K28" s="20">
        <v>109843808915</v>
      </c>
      <c r="L28" s="14"/>
      <c r="M28" s="20">
        <v>95147264283</v>
      </c>
      <c r="N28" s="14"/>
      <c r="O28" s="20">
        <f>607159040-39577</f>
        <v>607119463</v>
      </c>
      <c r="P28" s="14"/>
      <c r="Q28" s="20">
        <f t="shared" si="1"/>
        <v>205598192661</v>
      </c>
      <c r="R28" s="14"/>
      <c r="S28" s="14"/>
      <c r="T28" s="9"/>
      <c r="U28" s="20"/>
    </row>
    <row r="29" spans="1:21" ht="21.75" customHeight="1" x14ac:dyDescent="0.2">
      <c r="A29" s="9" t="s">
        <v>157</v>
      </c>
      <c r="C29" s="20">
        <v>0</v>
      </c>
      <c r="D29" s="14"/>
      <c r="E29" s="20">
        <v>0</v>
      </c>
      <c r="F29" s="14"/>
      <c r="G29" s="20">
        <v>0</v>
      </c>
      <c r="H29" s="14"/>
      <c r="I29" s="20">
        <f t="shared" si="0"/>
        <v>0</v>
      </c>
      <c r="J29" s="14"/>
      <c r="K29" s="20">
        <v>55935147870</v>
      </c>
      <c r="L29" s="14"/>
      <c r="M29" s="20">
        <v>0</v>
      </c>
      <c r="N29" s="14"/>
      <c r="O29" s="20">
        <v>3933000000</v>
      </c>
      <c r="P29" s="14"/>
      <c r="Q29" s="20">
        <f t="shared" si="1"/>
        <v>59868147870</v>
      </c>
      <c r="R29" s="14"/>
      <c r="S29" s="14"/>
      <c r="T29" s="9"/>
      <c r="U29" s="20"/>
    </row>
    <row r="30" spans="1:21" ht="21.75" customHeight="1" x14ac:dyDescent="0.2">
      <c r="A30" s="9" t="s">
        <v>72</v>
      </c>
      <c r="C30" s="20">
        <v>105868550456</v>
      </c>
      <c r="D30" s="14"/>
      <c r="E30" s="20">
        <v>126545692990</v>
      </c>
      <c r="F30" s="14"/>
      <c r="G30" s="20">
        <v>0</v>
      </c>
      <c r="H30" s="14"/>
      <c r="I30" s="20">
        <f t="shared" si="0"/>
        <v>232414243446</v>
      </c>
      <c r="J30" s="14"/>
      <c r="K30" s="20">
        <v>475269460069</v>
      </c>
      <c r="L30" s="14"/>
      <c r="M30" s="20">
        <v>-88849362992</v>
      </c>
      <c r="N30" s="14"/>
      <c r="O30" s="20">
        <v>38872020737</v>
      </c>
      <c r="P30" s="14"/>
      <c r="Q30" s="20">
        <f t="shared" si="1"/>
        <v>425292117814</v>
      </c>
      <c r="R30" s="14"/>
      <c r="S30" s="14"/>
      <c r="T30" s="9"/>
      <c r="U30" s="20"/>
    </row>
    <row r="31" spans="1:21" ht="21.75" customHeight="1" x14ac:dyDescent="0.2">
      <c r="A31" s="9" t="s">
        <v>75</v>
      </c>
      <c r="C31" s="20">
        <v>304574100606</v>
      </c>
      <c r="D31" s="14"/>
      <c r="E31" s="20">
        <v>0</v>
      </c>
      <c r="F31" s="14"/>
      <c r="G31" s="20">
        <f>'درآمد ناشی از فروش'!I9</f>
        <v>-485009731441</v>
      </c>
      <c r="H31" s="14"/>
      <c r="I31" s="20">
        <f t="shared" si="0"/>
        <v>-180435630835</v>
      </c>
      <c r="J31" s="14"/>
      <c r="K31" s="20">
        <v>1103885382556</v>
      </c>
      <c r="L31" s="14"/>
      <c r="M31" s="20">
        <v>0</v>
      </c>
      <c r="N31" s="14"/>
      <c r="O31" s="20">
        <v>-1231663844699</v>
      </c>
      <c r="P31" s="14"/>
      <c r="Q31" s="20">
        <f t="shared" si="1"/>
        <v>-127778462143</v>
      </c>
      <c r="R31" s="14"/>
      <c r="S31" s="14"/>
      <c r="T31" s="9"/>
      <c r="U31" s="20"/>
    </row>
    <row r="32" spans="1:21" ht="21.75" customHeight="1" x14ac:dyDescent="0.2">
      <c r="A32" s="9" t="s">
        <v>78</v>
      </c>
      <c r="C32" s="20">
        <v>106407382</v>
      </c>
      <c r="D32" s="14"/>
      <c r="E32" s="20">
        <v>61166723</v>
      </c>
      <c r="F32" s="14"/>
      <c r="G32" s="20">
        <v>0</v>
      </c>
      <c r="H32" s="14"/>
      <c r="I32" s="20">
        <f t="shared" si="0"/>
        <v>167574105</v>
      </c>
      <c r="J32" s="14"/>
      <c r="K32" s="20">
        <v>269274310271</v>
      </c>
      <c r="L32" s="14"/>
      <c r="M32" s="20">
        <v>-28507141</v>
      </c>
      <c r="N32" s="14"/>
      <c r="O32" s="20">
        <v>0</v>
      </c>
      <c r="P32" s="14"/>
      <c r="Q32" s="20">
        <f t="shared" si="1"/>
        <v>269245803130</v>
      </c>
      <c r="R32" s="14"/>
      <c r="S32" s="14"/>
      <c r="T32" s="9"/>
      <c r="U32" s="20"/>
    </row>
    <row r="33" spans="1:21" ht="21.75" customHeight="1" x14ac:dyDescent="0.2">
      <c r="A33" s="9" t="s">
        <v>105</v>
      </c>
      <c r="C33" s="20">
        <v>317661800776</v>
      </c>
      <c r="D33" s="14"/>
      <c r="E33" s="20">
        <v>-10231600516</v>
      </c>
      <c r="F33" s="14"/>
      <c r="G33" s="20">
        <v>0</v>
      </c>
      <c r="H33" s="14"/>
      <c r="I33" s="20">
        <f t="shared" si="0"/>
        <v>307430200260</v>
      </c>
      <c r="J33" s="14"/>
      <c r="K33" s="20">
        <v>317661800776</v>
      </c>
      <c r="L33" s="14"/>
      <c r="M33" s="20">
        <v>-10231600515</v>
      </c>
      <c r="N33" s="14"/>
      <c r="O33" s="20">
        <v>0</v>
      </c>
      <c r="P33" s="14"/>
      <c r="Q33" s="20">
        <f t="shared" si="1"/>
        <v>307430200261</v>
      </c>
      <c r="R33" s="14"/>
      <c r="S33" s="14"/>
      <c r="T33" s="9"/>
      <c r="U33" s="20"/>
    </row>
    <row r="34" spans="1:21" ht="21.75" customHeight="1" x14ac:dyDescent="0.2">
      <c r="A34" s="9" t="s">
        <v>81</v>
      </c>
      <c r="C34" s="20">
        <v>573597144883</v>
      </c>
      <c r="D34" s="14"/>
      <c r="E34" s="20">
        <v>73260259821</v>
      </c>
      <c r="F34" s="14"/>
      <c r="G34" s="20">
        <v>0</v>
      </c>
      <c r="H34" s="14"/>
      <c r="I34" s="20">
        <f t="shared" si="0"/>
        <v>646857404704</v>
      </c>
      <c r="J34" s="14"/>
      <c r="K34" s="20">
        <v>3613620045116</v>
      </c>
      <c r="L34" s="14"/>
      <c r="M34" s="20">
        <v>-577004804943</v>
      </c>
      <c r="N34" s="14"/>
      <c r="O34" s="20">
        <v>-1557509444</v>
      </c>
      <c r="P34" s="14"/>
      <c r="Q34" s="20">
        <f t="shared" si="1"/>
        <v>3035057730729</v>
      </c>
      <c r="R34" s="14"/>
      <c r="S34" s="14"/>
      <c r="T34" s="14"/>
      <c r="U34" s="21"/>
    </row>
    <row r="35" spans="1:21" ht="21.75" customHeight="1" x14ac:dyDescent="0.2">
      <c r="A35" s="9" t="s">
        <v>158</v>
      </c>
      <c r="C35" s="20">
        <v>0</v>
      </c>
      <c r="D35" s="14"/>
      <c r="E35" s="20">
        <v>0</v>
      </c>
      <c r="F35" s="14"/>
      <c r="G35" s="20">
        <v>0</v>
      </c>
      <c r="H35" s="14"/>
      <c r="I35" s="20">
        <f t="shared" si="0"/>
        <v>0</v>
      </c>
      <c r="J35" s="14"/>
      <c r="K35" s="20">
        <v>273241313923</v>
      </c>
      <c r="L35" s="14"/>
      <c r="M35" s="20">
        <v>0</v>
      </c>
      <c r="N35" s="14"/>
      <c r="O35" s="20">
        <v>39669390431</v>
      </c>
      <c r="P35" s="14"/>
      <c r="Q35" s="20">
        <f t="shared" si="1"/>
        <v>312910704354</v>
      </c>
      <c r="R35" s="14"/>
      <c r="S35" s="14"/>
      <c r="T35" s="14"/>
    </row>
    <row r="36" spans="1:21" ht="21.75" customHeight="1" x14ac:dyDescent="0.2">
      <c r="A36" s="9" t="s">
        <v>84</v>
      </c>
      <c r="C36" s="20">
        <v>136339215947</v>
      </c>
      <c r="D36" s="14"/>
      <c r="E36" s="20">
        <v>-228973659586</v>
      </c>
      <c r="F36" s="14"/>
      <c r="G36" s="20">
        <v>0</v>
      </c>
      <c r="H36" s="14"/>
      <c r="I36" s="20">
        <f t="shared" si="0"/>
        <v>-92634443639</v>
      </c>
      <c r="J36" s="14"/>
      <c r="K36" s="20">
        <v>1939067541595</v>
      </c>
      <c r="L36" s="14"/>
      <c r="M36" s="20">
        <v>-802910025813</v>
      </c>
      <c r="N36" s="14"/>
      <c r="O36" s="20">
        <v>-362688426000</v>
      </c>
      <c r="P36" s="14"/>
      <c r="Q36" s="20">
        <f t="shared" si="1"/>
        <v>773469089782</v>
      </c>
      <c r="R36" s="14"/>
      <c r="S36" s="14"/>
      <c r="T36" s="14"/>
    </row>
    <row r="37" spans="1:21" ht="21.75" customHeight="1" x14ac:dyDescent="0.2">
      <c r="A37" s="9" t="s">
        <v>87</v>
      </c>
      <c r="C37" s="20">
        <v>28436719166</v>
      </c>
      <c r="D37" s="14"/>
      <c r="E37" s="20">
        <v>0</v>
      </c>
      <c r="F37" s="14"/>
      <c r="G37" s="20">
        <v>0</v>
      </c>
      <c r="H37" s="14"/>
      <c r="I37" s="20">
        <f t="shared" si="0"/>
        <v>28436719166</v>
      </c>
      <c r="J37" s="14"/>
      <c r="K37" s="20">
        <v>136877693917</v>
      </c>
      <c r="L37" s="14"/>
      <c r="M37" s="20">
        <v>3999823913</v>
      </c>
      <c r="N37" s="14"/>
      <c r="O37" s="20">
        <v>0</v>
      </c>
      <c r="P37" s="14"/>
      <c r="Q37" s="20">
        <f t="shared" si="1"/>
        <v>140877517830</v>
      </c>
      <c r="R37" s="14"/>
      <c r="S37" s="14"/>
      <c r="T37" s="14"/>
    </row>
    <row r="38" spans="1:21" ht="21.75" customHeight="1" x14ac:dyDescent="0.2">
      <c r="A38" s="9" t="s">
        <v>90</v>
      </c>
      <c r="C38" s="20">
        <v>27525190603</v>
      </c>
      <c r="D38" s="14"/>
      <c r="E38" s="20">
        <v>0</v>
      </c>
      <c r="F38" s="14"/>
      <c r="G38" s="20">
        <v>0</v>
      </c>
      <c r="H38" s="14"/>
      <c r="I38" s="20">
        <f t="shared" si="0"/>
        <v>27525190603</v>
      </c>
      <c r="J38" s="14"/>
      <c r="K38" s="20">
        <v>131432531663</v>
      </c>
      <c r="L38" s="14"/>
      <c r="M38" s="20">
        <v>0</v>
      </c>
      <c r="N38" s="14"/>
      <c r="O38" s="20">
        <v>0</v>
      </c>
      <c r="P38" s="14"/>
      <c r="Q38" s="20">
        <f t="shared" si="1"/>
        <v>131432531663</v>
      </c>
      <c r="R38" s="14"/>
      <c r="S38" s="14"/>
      <c r="T38" s="14"/>
    </row>
    <row r="39" spans="1:21" ht="21.75" customHeight="1" x14ac:dyDescent="0.2">
      <c r="A39" s="9" t="s">
        <v>93</v>
      </c>
      <c r="C39" s="20">
        <v>1085780826702</v>
      </c>
      <c r="D39" s="14"/>
      <c r="E39" s="20">
        <v>1776161911528</v>
      </c>
      <c r="F39" s="14"/>
      <c r="G39" s="20">
        <v>0</v>
      </c>
      <c r="H39" s="14"/>
      <c r="I39" s="20">
        <f t="shared" si="0"/>
        <v>2861942738230</v>
      </c>
      <c r="J39" s="14"/>
      <c r="K39" s="20">
        <v>5171617719184</v>
      </c>
      <c r="L39" s="14"/>
      <c r="M39" s="20">
        <v>-1358326323234</v>
      </c>
      <c r="N39" s="14"/>
      <c r="O39" s="20">
        <v>-262357264</v>
      </c>
      <c r="P39" s="14"/>
      <c r="Q39" s="20">
        <f t="shared" si="1"/>
        <v>3813029038686</v>
      </c>
      <c r="R39" s="14"/>
      <c r="S39" s="14"/>
      <c r="T39" s="14"/>
    </row>
    <row r="40" spans="1:21" ht="21.75" customHeight="1" x14ac:dyDescent="0.2">
      <c r="A40" s="9" t="s">
        <v>96</v>
      </c>
      <c r="C40" s="20">
        <v>33909395095</v>
      </c>
      <c r="D40" s="14"/>
      <c r="E40" s="20">
        <v>0</v>
      </c>
      <c r="F40" s="14"/>
      <c r="G40" s="20">
        <v>0</v>
      </c>
      <c r="H40" s="14"/>
      <c r="I40" s="20">
        <f t="shared" si="0"/>
        <v>33909395095</v>
      </c>
      <c r="J40" s="14"/>
      <c r="K40" s="20">
        <v>167067365545</v>
      </c>
      <c r="L40" s="14"/>
      <c r="M40" s="20">
        <v>0</v>
      </c>
      <c r="N40" s="14"/>
      <c r="O40" s="20">
        <v>0</v>
      </c>
      <c r="P40" s="14"/>
      <c r="Q40" s="20">
        <f t="shared" si="1"/>
        <v>167067365545</v>
      </c>
      <c r="R40" s="14"/>
      <c r="S40" s="14"/>
      <c r="T40" s="14"/>
    </row>
    <row r="41" spans="1:21" ht="21.75" customHeight="1" x14ac:dyDescent="0.2">
      <c r="A41" s="6" t="s">
        <v>99</v>
      </c>
      <c r="C41" s="16">
        <v>218048861230</v>
      </c>
      <c r="D41" s="14"/>
      <c r="E41" s="20">
        <v>-239863503263</v>
      </c>
      <c r="F41" s="14"/>
      <c r="G41" s="16">
        <v>0</v>
      </c>
      <c r="H41" s="14"/>
      <c r="I41" s="20">
        <f t="shared" si="0"/>
        <v>-21814642033</v>
      </c>
      <c r="J41" s="14"/>
      <c r="K41" s="16">
        <v>901849468517</v>
      </c>
      <c r="L41" s="14"/>
      <c r="M41" s="16">
        <v>428616209283</v>
      </c>
      <c r="N41" s="14"/>
      <c r="O41" s="16">
        <v>0</v>
      </c>
      <c r="P41" s="14"/>
      <c r="Q41" s="20">
        <f t="shared" si="1"/>
        <v>1330465677800</v>
      </c>
      <c r="R41" s="14"/>
      <c r="S41" s="14"/>
      <c r="T41" s="14"/>
    </row>
    <row r="42" spans="1:21" ht="21.75" customHeight="1" thickBot="1" x14ac:dyDescent="0.25">
      <c r="A42" s="7" t="s">
        <v>25</v>
      </c>
      <c r="C42" s="18">
        <f>SUM(C9:C41)</f>
        <v>3950147862958</v>
      </c>
      <c r="D42" s="14"/>
      <c r="E42" s="18">
        <f>SUM(E9:E41)</f>
        <v>981410731961</v>
      </c>
      <c r="F42" s="14"/>
      <c r="G42" s="18">
        <f>SUM(G9:G41)</f>
        <v>-485009731441</v>
      </c>
      <c r="H42" s="14"/>
      <c r="I42" s="18">
        <f>SUM(I9:I41)</f>
        <v>4446548863478</v>
      </c>
      <c r="J42" s="14"/>
      <c r="K42" s="18">
        <f>SUM(K9:K41)</f>
        <v>20279172278543</v>
      </c>
      <c r="L42" s="14"/>
      <c r="M42" s="18">
        <f>SUM(M9:M41)</f>
        <v>647690078951</v>
      </c>
      <c r="N42" s="14"/>
      <c r="O42" s="18">
        <f>SUM(O9:O41)</f>
        <v>-1470609287823</v>
      </c>
      <c r="P42" s="14"/>
      <c r="Q42" s="18">
        <f>SUM(Q9:Q41)</f>
        <v>19456253069671</v>
      </c>
      <c r="R42" s="14"/>
      <c r="S42" s="14"/>
      <c r="T42" s="14"/>
    </row>
    <row r="43" spans="1:21" ht="13.5" thickTop="1" x14ac:dyDescent="0.2"/>
    <row r="44" spans="1:21" x14ac:dyDescent="0.2">
      <c r="E44" s="21"/>
      <c r="G44" s="21"/>
      <c r="O44" s="21"/>
    </row>
    <row r="45" spans="1:21" x14ac:dyDescent="0.2">
      <c r="C45" s="21"/>
      <c r="M45" s="21"/>
    </row>
    <row r="47" spans="1:21" x14ac:dyDescent="0.2">
      <c r="O47" s="21"/>
    </row>
    <row r="48" spans="1:21" x14ac:dyDescent="0.2">
      <c r="E48" s="21"/>
      <c r="M48" s="21"/>
    </row>
    <row r="49" spans="13:15" x14ac:dyDescent="0.2">
      <c r="M49" s="21"/>
    </row>
    <row r="51" spans="13:15" x14ac:dyDescent="0.2">
      <c r="M51" s="21"/>
      <c r="O51" s="21"/>
    </row>
    <row r="54" spans="13:15" x14ac:dyDescent="0.2">
      <c r="O54" s="21"/>
    </row>
  </sheetData>
  <sortState xmlns:xlrd2="http://schemas.microsoft.com/office/spreadsheetml/2017/richdata2" ref="A9:Q41">
    <sortCondition ref="A9:A41"/>
  </sortState>
  <mergeCells count="6">
    <mergeCell ref="A5:K5"/>
    <mergeCell ref="A1:Q1"/>
    <mergeCell ref="A2:Q2"/>
    <mergeCell ref="A3:Q3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24"/>
  <sheetViews>
    <sheetView rightToLeft="1" tabSelected="1" workbookViewId="0">
      <selection activeCell="O10" sqref="O10"/>
    </sheetView>
  </sheetViews>
  <sheetFormatPr defaultRowHeight="18.75" x14ac:dyDescent="0.2"/>
  <cols>
    <col min="1" max="1" width="9" bestFit="1" customWidth="1"/>
    <col min="2" max="2" width="5.140625" customWidth="1"/>
    <col min="3" max="3" width="1.28515625" customWidth="1"/>
    <col min="4" max="4" width="11.28515625" bestFit="1" customWidth="1"/>
    <col min="5" max="5" width="1.28515625" customWidth="1"/>
    <col min="6" max="6" width="31.7109375" bestFit="1" customWidth="1"/>
    <col min="7" max="7" width="1.28515625" customWidth="1"/>
    <col min="8" max="8" width="11" bestFit="1" customWidth="1"/>
    <col min="9" max="9" width="0.5703125" customWidth="1"/>
    <col min="10" max="10" width="19" bestFit="1" customWidth="1"/>
    <col min="11" max="11" width="1.28515625" customWidth="1"/>
    <col min="12" max="12" width="50.140625" bestFit="1" customWidth="1"/>
    <col min="13" max="13" width="9" bestFit="1" customWidth="1"/>
    <col min="14" max="14" width="1.28515625" customWidth="1"/>
    <col min="15" max="15" width="40.42578125" bestFit="1" customWidth="1"/>
    <col min="16" max="16" width="0.28515625" customWidth="1"/>
    <col min="18" max="18" width="27" style="20" bestFit="1" customWidth="1"/>
    <col min="19" max="19" width="16.140625" bestFit="1" customWidth="1"/>
  </cols>
  <sheetData>
    <row r="1" spans="1:1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9" ht="21.75" customHeight="1" x14ac:dyDescent="0.2">
      <c r="A2" s="44" t="s">
        <v>127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9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9" ht="14.45" customHeight="1" x14ac:dyDescent="0.2"/>
    <row r="5" spans="1:19" ht="14.45" customHeight="1" x14ac:dyDescent="0.2">
      <c r="A5" s="1" t="s">
        <v>160</v>
      </c>
      <c r="B5" s="45" t="s">
        <v>161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9" ht="29.1" customHeight="1" x14ac:dyDescent="0.2">
      <c r="L6" s="56" t="s">
        <v>162</v>
      </c>
      <c r="O6" s="56" t="s">
        <v>163</v>
      </c>
    </row>
    <row r="7" spans="1:19" ht="14.45" customHeight="1" x14ac:dyDescent="0.2">
      <c r="A7" s="55" t="s">
        <v>164</v>
      </c>
      <c r="B7" s="55"/>
      <c r="D7" s="30" t="s">
        <v>165</v>
      </c>
      <c r="F7" s="30" t="s">
        <v>166</v>
      </c>
      <c r="H7" s="30" t="s">
        <v>15</v>
      </c>
      <c r="J7" s="55" t="s">
        <v>167</v>
      </c>
      <c r="K7" s="55"/>
      <c r="L7" s="56"/>
      <c r="M7" s="30" t="s">
        <v>168</v>
      </c>
      <c r="O7" s="56"/>
    </row>
    <row r="8" spans="1:19" ht="14.45" customHeight="1" x14ac:dyDescent="0.2">
      <c r="A8" s="37"/>
      <c r="B8" s="37"/>
      <c r="D8" s="37"/>
      <c r="F8" s="37"/>
      <c r="G8" s="14"/>
      <c r="H8" s="37"/>
      <c r="I8" s="14"/>
      <c r="J8" s="37"/>
      <c r="K8" s="38"/>
      <c r="L8" s="38"/>
      <c r="M8" s="37"/>
      <c r="N8" s="38"/>
      <c r="O8" s="12"/>
      <c r="S8" s="20"/>
    </row>
    <row r="9" spans="1:19" ht="24.95" customHeight="1" x14ac:dyDescent="0.45">
      <c r="A9" s="57"/>
      <c r="B9" s="58"/>
      <c r="D9" s="57"/>
      <c r="F9" s="24" t="s">
        <v>48</v>
      </c>
      <c r="G9" s="14"/>
      <c r="H9" s="20">
        <v>2500000</v>
      </c>
      <c r="I9" s="20"/>
      <c r="J9" s="20">
        <v>2500000000000</v>
      </c>
      <c r="K9" s="38"/>
      <c r="L9" s="20">
        <v>91024385252</v>
      </c>
      <c r="M9" s="24">
        <v>23</v>
      </c>
      <c r="N9" s="39"/>
      <c r="O9" s="24">
        <v>38.46</v>
      </c>
      <c r="S9" s="20"/>
    </row>
    <row r="10" spans="1:19" ht="24.95" customHeight="1" x14ac:dyDescent="0.45">
      <c r="A10" s="57"/>
      <c r="B10" s="58"/>
      <c r="D10" s="57"/>
      <c r="F10" s="24" t="s">
        <v>226</v>
      </c>
      <c r="G10" s="14"/>
      <c r="H10" s="20">
        <v>2489549</v>
      </c>
      <c r="I10" s="20"/>
      <c r="J10" s="20">
        <v>2285975075512</v>
      </c>
      <c r="K10" s="38"/>
      <c r="L10" s="20">
        <v>1911400809</v>
      </c>
      <c r="M10" s="24">
        <v>23</v>
      </c>
      <c r="N10" s="39"/>
      <c r="O10" s="24">
        <v>32.1</v>
      </c>
      <c r="S10" s="20"/>
    </row>
    <row r="11" spans="1:19" ht="24.95" customHeight="1" x14ac:dyDescent="0.45">
      <c r="A11" s="57"/>
      <c r="B11" s="58"/>
      <c r="D11" s="57"/>
      <c r="F11" s="24" t="s">
        <v>219</v>
      </c>
      <c r="G11" s="14"/>
      <c r="H11" s="20">
        <v>6000000</v>
      </c>
      <c r="I11" s="20"/>
      <c r="J11" s="20">
        <v>6000000000000</v>
      </c>
      <c r="K11" s="38"/>
      <c r="L11" s="20">
        <v>44848021873</v>
      </c>
      <c r="M11" s="24">
        <v>23</v>
      </c>
      <c r="N11" s="39"/>
      <c r="O11" s="24">
        <v>43.19</v>
      </c>
      <c r="S11" s="20"/>
    </row>
    <row r="12" spans="1:19" ht="24.95" customHeight="1" x14ac:dyDescent="0.45">
      <c r="A12" s="57"/>
      <c r="B12" s="58"/>
      <c r="D12" s="57"/>
      <c r="F12" s="24" t="s">
        <v>220</v>
      </c>
      <c r="G12" s="14"/>
      <c r="H12" s="20">
        <v>1226160</v>
      </c>
      <c r="I12" s="20"/>
      <c r="J12" s="20">
        <v>5999993251200</v>
      </c>
      <c r="K12" s="38"/>
      <c r="L12" s="20">
        <v>57702272716</v>
      </c>
      <c r="M12" s="24" t="s">
        <v>221</v>
      </c>
      <c r="N12" s="39"/>
      <c r="O12" s="24">
        <v>37.799999999999997</v>
      </c>
      <c r="S12" s="20"/>
    </row>
    <row r="13" spans="1:19" ht="24.95" customHeight="1" x14ac:dyDescent="0.45">
      <c r="A13" s="57"/>
      <c r="B13" s="58"/>
      <c r="D13" s="57"/>
      <c r="F13" s="24" t="s">
        <v>39</v>
      </c>
      <c r="G13" s="14"/>
      <c r="H13" s="20">
        <v>3809800</v>
      </c>
      <c r="I13" s="20"/>
      <c r="J13" s="20">
        <v>14775044446400</v>
      </c>
      <c r="K13" s="38"/>
      <c r="L13" s="20">
        <v>110057071162</v>
      </c>
      <c r="M13" s="24" t="s">
        <v>221</v>
      </c>
      <c r="N13" s="39"/>
      <c r="O13" s="24">
        <v>39.83</v>
      </c>
      <c r="S13" s="20"/>
    </row>
    <row r="14" spans="1:19" ht="24.95" customHeight="1" x14ac:dyDescent="0.45">
      <c r="A14" s="57"/>
      <c r="B14" s="58"/>
      <c r="D14" s="57"/>
      <c r="F14" s="24" t="s">
        <v>42</v>
      </c>
      <c r="G14" s="14"/>
      <c r="H14" s="20">
        <v>4308000</v>
      </c>
      <c r="I14" s="20"/>
      <c r="J14" s="20">
        <v>5999967000000</v>
      </c>
      <c r="K14" s="38"/>
      <c r="L14" s="20">
        <v>49379480167</v>
      </c>
      <c r="M14" s="24" t="s">
        <v>221</v>
      </c>
      <c r="N14" s="39"/>
      <c r="O14" s="24">
        <v>34.25</v>
      </c>
      <c r="S14" s="20"/>
    </row>
    <row r="15" spans="1:19" ht="24.95" customHeight="1" x14ac:dyDescent="0.45">
      <c r="A15" s="57"/>
      <c r="B15" s="58"/>
      <c r="D15" s="57"/>
      <c r="F15" s="24" t="s">
        <v>45</v>
      </c>
      <c r="G15" s="14"/>
      <c r="H15" s="20">
        <v>1004200</v>
      </c>
      <c r="I15" s="20"/>
      <c r="J15" s="20">
        <v>5999967000000</v>
      </c>
      <c r="K15" s="38"/>
      <c r="L15" s="20">
        <v>74045233220</v>
      </c>
      <c r="M15" s="24" t="s">
        <v>221</v>
      </c>
      <c r="N15" s="39"/>
      <c r="O15" s="24">
        <v>48.21</v>
      </c>
      <c r="S15" s="20"/>
    </row>
    <row r="16" spans="1:19" ht="24.95" customHeight="1" x14ac:dyDescent="0.45">
      <c r="A16" s="57"/>
      <c r="B16" s="58"/>
      <c r="D16" s="57"/>
      <c r="F16" s="24" t="s">
        <v>51</v>
      </c>
      <c r="G16" s="14"/>
      <c r="H16" s="20">
        <v>2000000</v>
      </c>
      <c r="I16" s="20"/>
      <c r="J16" s="20">
        <v>2000000000000</v>
      </c>
      <c r="K16" s="38"/>
      <c r="L16" s="20">
        <v>18134610120</v>
      </c>
      <c r="M16" s="24">
        <v>23</v>
      </c>
      <c r="N16" s="39"/>
      <c r="O16" s="24">
        <v>44.56</v>
      </c>
      <c r="S16" s="20"/>
    </row>
    <row r="17" spans="1:19" ht="24.95" customHeight="1" x14ac:dyDescent="0.45">
      <c r="A17" s="57"/>
      <c r="B17" s="58"/>
      <c r="D17" s="57"/>
      <c r="F17" s="24" t="s">
        <v>54</v>
      </c>
      <c r="G17" s="14"/>
      <c r="H17" s="20">
        <v>8000000</v>
      </c>
      <c r="I17" s="20"/>
      <c r="J17" s="20">
        <v>8000000000000</v>
      </c>
      <c r="K17" s="38"/>
      <c r="L17" s="20">
        <v>64063278687</v>
      </c>
      <c r="M17" s="24">
        <v>23</v>
      </c>
      <c r="N17" s="39"/>
      <c r="O17" s="24">
        <v>33.799999999999997</v>
      </c>
      <c r="S17" s="20"/>
    </row>
    <row r="18" spans="1:19" ht="24.95" customHeight="1" x14ac:dyDescent="0.45">
      <c r="A18" s="57"/>
      <c r="B18" s="58"/>
      <c r="D18" s="57"/>
      <c r="F18" s="24" t="s">
        <v>222</v>
      </c>
      <c r="G18" s="14"/>
      <c r="H18" s="20">
        <v>38000000</v>
      </c>
      <c r="I18" s="20"/>
      <c r="J18" s="20">
        <v>38000000000000</v>
      </c>
      <c r="K18" s="38"/>
      <c r="L18" s="20">
        <v>337135616446</v>
      </c>
      <c r="M18" s="24">
        <v>23</v>
      </c>
      <c r="N18" s="39"/>
      <c r="O18" s="24">
        <v>34.700000000000003</v>
      </c>
      <c r="S18" s="20"/>
    </row>
    <row r="19" spans="1:19" ht="24.95" customHeight="1" x14ac:dyDescent="0.45">
      <c r="A19" s="57"/>
      <c r="B19" s="58"/>
      <c r="D19" s="57"/>
      <c r="F19" s="24" t="s">
        <v>57</v>
      </c>
      <c r="G19" s="14"/>
      <c r="H19" s="20">
        <v>1000000</v>
      </c>
      <c r="I19" s="20"/>
      <c r="J19" s="20">
        <v>1000000000000</v>
      </c>
      <c r="K19" s="38"/>
      <c r="L19" s="20">
        <v>8808743155</v>
      </c>
      <c r="M19" s="24">
        <v>23</v>
      </c>
      <c r="N19" s="39"/>
      <c r="O19" s="24">
        <v>40.97</v>
      </c>
      <c r="S19" s="20"/>
    </row>
    <row r="20" spans="1:19" ht="24.95" customHeight="1" x14ac:dyDescent="0.45">
      <c r="A20" s="57"/>
      <c r="B20" s="58"/>
      <c r="D20" s="57"/>
      <c r="F20" s="24" t="s">
        <v>223</v>
      </c>
      <c r="G20" s="14"/>
      <c r="H20" s="20">
        <v>1000000</v>
      </c>
      <c r="I20" s="20"/>
      <c r="J20" s="20">
        <v>1000000000000</v>
      </c>
      <c r="K20" s="38"/>
      <c r="L20" s="20">
        <v>8978142066</v>
      </c>
      <c r="M20" s="24">
        <v>23</v>
      </c>
      <c r="N20" s="39"/>
      <c r="O20" s="24">
        <v>41.42</v>
      </c>
      <c r="S20" s="20"/>
    </row>
    <row r="21" spans="1:19" ht="24.95" customHeight="1" x14ac:dyDescent="0.45">
      <c r="A21" s="57"/>
      <c r="B21" s="58"/>
      <c r="D21" s="57"/>
      <c r="F21" s="24" t="s">
        <v>224</v>
      </c>
      <c r="G21" s="14"/>
      <c r="H21" s="20">
        <v>1000000</v>
      </c>
      <c r="I21" s="20"/>
      <c r="J21" s="20">
        <v>1000000000000</v>
      </c>
      <c r="K21" s="38"/>
      <c r="L21" s="20">
        <v>7965983603</v>
      </c>
      <c r="M21" s="24">
        <v>23</v>
      </c>
      <c r="N21" s="39"/>
      <c r="O21" s="24">
        <v>40</v>
      </c>
      <c r="S21" s="20"/>
    </row>
    <row r="22" spans="1:19" ht="24.95" customHeight="1" x14ac:dyDescent="0.45">
      <c r="A22" s="57"/>
      <c r="B22" s="58"/>
      <c r="D22" s="57"/>
      <c r="F22" s="24" t="s">
        <v>225</v>
      </c>
      <c r="G22" s="14"/>
      <c r="H22" s="20">
        <v>7999800</v>
      </c>
      <c r="I22" s="20"/>
      <c r="J22" s="20">
        <f>H22*1000000</f>
        <v>7999800000000</v>
      </c>
      <c r="K22" s="38"/>
      <c r="L22" s="20">
        <v>78447413754</v>
      </c>
      <c r="M22" s="24">
        <v>20.5</v>
      </c>
      <c r="N22" s="39"/>
      <c r="O22" s="24">
        <v>36.130000000000003</v>
      </c>
      <c r="S22" s="20"/>
    </row>
    <row r="23" spans="1:19" ht="23.25" thickBot="1" x14ac:dyDescent="0.25">
      <c r="A23" s="3"/>
      <c r="B23" s="3"/>
      <c r="D23" s="3"/>
      <c r="F23" s="14"/>
      <c r="G23" s="14"/>
      <c r="H23" s="14"/>
      <c r="I23" s="14"/>
      <c r="J23" s="14"/>
      <c r="K23" s="38"/>
      <c r="L23" s="40">
        <f>SUM(L9:L22)</f>
        <v>952501653030</v>
      </c>
      <c r="M23" s="14"/>
      <c r="N23" s="38"/>
      <c r="O23" s="14"/>
      <c r="S23" s="20"/>
    </row>
    <row r="24" spans="1:19" ht="19.5" thickTop="1" x14ac:dyDescent="0.2"/>
  </sheetData>
  <mergeCells count="10">
    <mergeCell ref="A9:B22"/>
    <mergeCell ref="D9:D22"/>
    <mergeCell ref="A7:B7"/>
    <mergeCell ref="J7:K7"/>
    <mergeCell ref="A1:P1"/>
    <mergeCell ref="A2:P2"/>
    <mergeCell ref="A3:P3"/>
    <mergeCell ref="B5:P5"/>
    <mergeCell ref="L6:L7"/>
    <mergeCell ref="O6:O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9"/>
  <sheetViews>
    <sheetView rightToLeft="1" workbookViewId="0">
      <selection activeCell="J12" sqref="J12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1.75" customHeight="1" x14ac:dyDescent="0.2">
      <c r="A2" s="44" t="s">
        <v>127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4.45" customHeight="1" x14ac:dyDescent="0.2"/>
    <row r="5" spans="1:10" ht="14.45" customHeight="1" x14ac:dyDescent="0.2">
      <c r="A5" s="1" t="s">
        <v>169</v>
      </c>
      <c r="B5" s="45" t="s">
        <v>170</v>
      </c>
      <c r="C5" s="45"/>
      <c r="D5" s="45"/>
      <c r="E5" s="45"/>
      <c r="F5" s="45"/>
      <c r="G5" s="45"/>
      <c r="H5" s="45"/>
      <c r="I5" s="45"/>
      <c r="J5" s="45"/>
    </row>
    <row r="6" spans="1:10" ht="14.45" customHeight="1" x14ac:dyDescent="0.2">
      <c r="D6" s="46" t="s">
        <v>144</v>
      </c>
      <c r="E6" s="46"/>
      <c r="F6" s="46"/>
      <c r="H6" s="46" t="s">
        <v>145</v>
      </c>
      <c r="I6" s="46"/>
      <c r="J6" s="46"/>
    </row>
    <row r="7" spans="1:10" ht="36.4" customHeight="1" x14ac:dyDescent="0.2">
      <c r="A7" s="46" t="s">
        <v>171</v>
      </c>
      <c r="B7" s="46"/>
      <c r="D7" s="11" t="s">
        <v>172</v>
      </c>
      <c r="E7" s="3"/>
      <c r="F7" s="11" t="s">
        <v>173</v>
      </c>
      <c r="H7" s="11" t="s">
        <v>172</v>
      </c>
      <c r="I7" s="3"/>
      <c r="J7" s="11" t="s">
        <v>173</v>
      </c>
    </row>
    <row r="8" spans="1:10" ht="21.75" customHeight="1" x14ac:dyDescent="0.2">
      <c r="A8" s="5" t="s">
        <v>202</v>
      </c>
      <c r="B8" s="5"/>
      <c r="D8" s="13">
        <v>46060228155</v>
      </c>
      <c r="E8" s="14"/>
      <c r="F8" s="15">
        <f>D8/D18*100</f>
        <v>1.3055906698241044</v>
      </c>
      <c r="G8" s="14"/>
      <c r="H8" s="13">
        <v>2613781557491</v>
      </c>
      <c r="I8" s="14"/>
      <c r="J8" s="15">
        <f>H8/H$18*100</f>
        <v>26.058161028769035</v>
      </c>
    </row>
    <row r="9" spans="1:10" ht="21.75" customHeight="1" x14ac:dyDescent="0.2">
      <c r="A9" s="9" t="s">
        <v>200</v>
      </c>
      <c r="B9" s="9"/>
      <c r="D9" s="20">
        <v>242103258823</v>
      </c>
      <c r="E9" s="14"/>
      <c r="F9" s="25">
        <f>D9/D$18*100</f>
        <v>6.8624878450370117</v>
      </c>
      <c r="G9" s="14"/>
      <c r="H9" s="20">
        <v>242103258823</v>
      </c>
      <c r="I9" s="14"/>
      <c r="J9" s="25">
        <f t="shared" ref="J9:J17" si="0">H9/H$18*100</f>
        <v>2.4136545328047005</v>
      </c>
    </row>
    <row r="10" spans="1:10" ht="21.75" customHeight="1" x14ac:dyDescent="0.2">
      <c r="A10" s="9" t="s">
        <v>203</v>
      </c>
      <c r="B10" s="9"/>
      <c r="D10" s="20">
        <v>440705821672</v>
      </c>
      <c r="E10" s="14"/>
      <c r="F10" s="25">
        <f t="shared" ref="F10:F17" si="1">D10/D$18*100</f>
        <v>12.491935710259156</v>
      </c>
      <c r="G10" s="14"/>
      <c r="H10" s="20">
        <v>669604246576</v>
      </c>
      <c r="I10" s="14"/>
      <c r="J10" s="25">
        <f t="shared" si="0"/>
        <v>6.675636390813831</v>
      </c>
    </row>
    <row r="11" spans="1:10" ht="21.75" customHeight="1" x14ac:dyDescent="0.2">
      <c r="A11" s="9" t="s">
        <v>204</v>
      </c>
      <c r="B11" s="9"/>
      <c r="D11" s="20">
        <v>50533674625</v>
      </c>
      <c r="E11" s="14"/>
      <c r="F11" s="25">
        <f t="shared" si="1"/>
        <v>1.4323918214279434</v>
      </c>
      <c r="G11" s="14"/>
      <c r="H11" s="20">
        <v>50538434169</v>
      </c>
      <c r="I11" s="14"/>
      <c r="J11" s="25">
        <f t="shared" si="0"/>
        <v>0.50384419154819904</v>
      </c>
    </row>
    <row r="12" spans="1:10" ht="21.75" customHeight="1" x14ac:dyDescent="0.2">
      <c r="A12" s="9" t="s">
        <v>201</v>
      </c>
      <c r="B12" s="9"/>
      <c r="D12" s="20">
        <v>0</v>
      </c>
      <c r="E12" s="14"/>
      <c r="F12" s="25">
        <f t="shared" si="1"/>
        <v>0</v>
      </c>
      <c r="G12" s="14"/>
      <c r="H12" s="20">
        <v>144688</v>
      </c>
      <c r="I12" s="14"/>
      <c r="J12" s="25">
        <f t="shared" si="0"/>
        <v>1.4424706579342817E-6</v>
      </c>
    </row>
    <row r="13" spans="1:10" ht="21.75" customHeight="1" x14ac:dyDescent="0.2">
      <c r="A13" s="9" t="s">
        <v>205</v>
      </c>
      <c r="B13" s="9"/>
      <c r="D13" s="20">
        <v>1286996541025</v>
      </c>
      <c r="E13" s="14"/>
      <c r="F13" s="25">
        <f t="shared" si="1"/>
        <v>36.480294244389967</v>
      </c>
      <c r="G13" s="14"/>
      <c r="H13" s="20">
        <v>2477404889297</v>
      </c>
      <c r="I13" s="14"/>
      <c r="J13" s="25">
        <f t="shared" si="0"/>
        <v>24.69855040247878</v>
      </c>
    </row>
    <row r="14" spans="1:10" ht="21.75" customHeight="1" x14ac:dyDescent="0.2">
      <c r="A14" s="9" t="s">
        <v>206</v>
      </c>
      <c r="B14" s="9"/>
      <c r="D14" s="20">
        <v>43441308315</v>
      </c>
      <c r="E14" s="14"/>
      <c r="F14" s="25">
        <f t="shared" si="1"/>
        <v>1.231356619210743</v>
      </c>
      <c r="G14" s="14"/>
      <c r="H14" s="20">
        <v>135376576739</v>
      </c>
      <c r="I14" s="14"/>
      <c r="J14" s="25">
        <f t="shared" si="0"/>
        <v>1.3496401893563814</v>
      </c>
    </row>
    <row r="15" spans="1:10" ht="21.75" customHeight="1" x14ac:dyDescent="0.2">
      <c r="A15" s="9" t="s">
        <v>207</v>
      </c>
      <c r="B15" s="9"/>
      <c r="D15" s="20">
        <v>423280931664</v>
      </c>
      <c r="E15" s="14"/>
      <c r="F15" s="25">
        <f t="shared" si="1"/>
        <v>11.998022094794651</v>
      </c>
      <c r="G15" s="14"/>
      <c r="H15" s="20">
        <v>2395303409404</v>
      </c>
      <c r="I15" s="14"/>
      <c r="J15" s="25">
        <f t="shared" si="0"/>
        <v>23.880037632113346</v>
      </c>
    </row>
    <row r="16" spans="1:10" ht="21.75" customHeight="1" x14ac:dyDescent="0.2">
      <c r="A16" s="9" t="s">
        <v>208</v>
      </c>
      <c r="B16" s="9"/>
      <c r="D16" s="20">
        <v>859306887310</v>
      </c>
      <c r="E16" s="14"/>
      <c r="F16" s="25">
        <f t="shared" si="1"/>
        <v>24.357305630622296</v>
      </c>
      <c r="G16" s="14"/>
      <c r="H16" s="20">
        <v>1310961530292</v>
      </c>
      <c r="I16" s="14"/>
      <c r="J16" s="25">
        <f t="shared" si="0"/>
        <v>13.069663974392029</v>
      </c>
    </row>
    <row r="17" spans="1:10" ht="21.75" customHeight="1" x14ac:dyDescent="0.2">
      <c r="A17" s="9" t="s">
        <v>209</v>
      </c>
      <c r="B17" s="9"/>
      <c r="D17" s="20">
        <v>135493936982</v>
      </c>
      <c r="E17" s="14"/>
      <c r="F17" s="25">
        <f t="shared" si="1"/>
        <v>3.8406153644341274</v>
      </c>
      <c r="G17" s="14"/>
      <c r="H17" s="20">
        <v>135493936982</v>
      </c>
      <c r="I17" s="14"/>
      <c r="J17" s="25">
        <f t="shared" si="0"/>
        <v>1.3508102152530386</v>
      </c>
    </row>
    <row r="18" spans="1:10" ht="21.75" customHeight="1" thickBot="1" x14ac:dyDescent="0.25">
      <c r="A18" s="52" t="s">
        <v>25</v>
      </c>
      <c r="B18" s="52"/>
      <c r="D18" s="8">
        <f>SUM(D8:D17)</f>
        <v>3527922588571</v>
      </c>
      <c r="F18" s="18">
        <f>SUM(F8:F17)</f>
        <v>100</v>
      </c>
      <c r="H18" s="8">
        <f>SUM(H8:H17)</f>
        <v>10030567984461</v>
      </c>
      <c r="J18" s="18">
        <f>SUM(J8:J17)</f>
        <v>99.999999999999986</v>
      </c>
    </row>
    <row r="19" spans="1:10" ht="13.5" thickTop="1" x14ac:dyDescent="0.2"/>
  </sheetData>
  <mergeCells count="8">
    <mergeCell ref="A18:B18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واحدهای صندوق</vt:lpstr>
      <vt:lpstr>اوراق</vt:lpstr>
      <vt:lpstr>تعدیل قیمت</vt:lpstr>
      <vt:lpstr>سپرده</vt:lpstr>
      <vt:lpstr>درآمد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Ehsan aghamohammadi</cp:lastModifiedBy>
  <dcterms:created xsi:type="dcterms:W3CDTF">2026-05-23T08:05:44Z</dcterms:created>
  <dcterms:modified xsi:type="dcterms:W3CDTF">2026-05-30T11:23:03Z</dcterms:modified>
</cp:coreProperties>
</file>