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پرتفو\1405\"/>
    </mc:Choice>
  </mc:AlternateContent>
  <xr:revisionPtr revIDLastSave="0" documentId="13_ncr:1_{A4E5C542-E864-493D-9DE1-2608D89BB7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صندوق" sheetId="10" r:id="rId6"/>
    <sheet name="درآمد سرمایه گذاری در اوراق به" sheetId="11" r:id="rId7"/>
    <sheet name="مبالغ تخصیصی اوراق" sheetId="12" r:id="rId8"/>
    <sheet name="درآمد سپرده بانکی" sheetId="13" r:id="rId9"/>
    <sheet name="سایر درآمدها" sheetId="14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1">اوراق!$A$1:$AM$33</definedName>
    <definedName name="_xlnm.Print_Area" localSheetId="2">'تعدیل قیمت'!$A$1:$N$14</definedName>
    <definedName name="_xlnm.Print_Area" localSheetId="4">درآمد!$A$1:$K$12</definedName>
    <definedName name="_xlnm.Print_Area" localSheetId="8">'درآمد سپرده بانکی'!$A$1:$K$16</definedName>
    <definedName name="_xlnm.Print_Area" localSheetId="6">'درآمد سرمایه گذاری در اوراق به'!$A$1:$S$46</definedName>
    <definedName name="_xlnm.Print_Area" localSheetId="5">'درآمد سرمایه گذاری در صندوق'!$A$1:$X$11</definedName>
    <definedName name="_xlnm.Print_Area" localSheetId="13">'درآمد ناشی از تغییر قیمت اوراق'!$A$1:$R$32</definedName>
    <definedName name="_xlnm.Print_Area" localSheetId="12">'درآمد ناشی از فروش'!$A$1:$R$23</definedName>
    <definedName name="_xlnm.Print_Area" localSheetId="9">'سایر درآمدها'!$A$1:$G$11</definedName>
    <definedName name="_xlnm.Print_Area" localSheetId="3">سپرده!$A$1:$M$18</definedName>
    <definedName name="_xlnm.Print_Area" localSheetId="10">'سود اوراق بهادار'!$A$1:$S$38</definedName>
    <definedName name="_xlnm.Print_Area" localSheetId="11">'سود سپرده بانکی'!$A$1:$N$16</definedName>
    <definedName name="_xlnm.Print_Area" localSheetId="7">'مبالغ تخصیصی اوراق'!$A$1:$R$17</definedName>
    <definedName name="_xlnm.Print_Area" localSheetId="0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9" l="1"/>
  <c r="O23" i="19"/>
  <c r="M23" i="19"/>
  <c r="I23" i="19"/>
  <c r="G23" i="19"/>
  <c r="E23" i="19"/>
  <c r="L22" i="12"/>
  <c r="J21" i="12"/>
  <c r="W11" i="10" l="1"/>
  <c r="W10" i="10"/>
  <c r="W9" i="10"/>
  <c r="L11" i="10"/>
  <c r="L10" i="10"/>
  <c r="L9" i="10"/>
  <c r="G10" i="19"/>
  <c r="I10" i="19" s="1"/>
  <c r="J10" i="8"/>
  <c r="J11" i="8"/>
  <c r="J8" i="8"/>
  <c r="F11" i="8"/>
  <c r="F10" i="8"/>
  <c r="F8" i="8"/>
  <c r="P40" i="11"/>
  <c r="P36" i="11"/>
  <c r="N40" i="11"/>
  <c r="N36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7" i="11"/>
  <c r="R38" i="11"/>
  <c r="R39" i="11"/>
  <c r="R10" i="11"/>
  <c r="R9" i="11"/>
  <c r="R8" i="17"/>
  <c r="H40" i="11"/>
  <c r="F40" i="11"/>
  <c r="D4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40" i="11" s="1"/>
  <c r="F9" i="8" s="1"/>
  <c r="J33" i="11"/>
  <c r="J34" i="11"/>
  <c r="J35" i="11"/>
  <c r="J36" i="11"/>
  <c r="J37" i="11"/>
  <c r="J38" i="11"/>
  <c r="J39" i="11"/>
  <c r="J10" i="11"/>
  <c r="J9" i="11"/>
  <c r="J9" i="8" l="1"/>
  <c r="J12" i="8" s="1"/>
  <c r="F12" i="8"/>
  <c r="H8" i="8" s="1"/>
  <c r="H10" i="8"/>
  <c r="H11" i="8"/>
  <c r="R36" i="11"/>
  <c r="R40" i="11" s="1"/>
  <c r="L40" i="11"/>
  <c r="J16" i="13"/>
  <c r="J9" i="13"/>
  <c r="J10" i="13"/>
  <c r="J11" i="13"/>
  <c r="J12" i="13"/>
  <c r="J13" i="13"/>
  <c r="J14" i="13"/>
  <c r="J15" i="13"/>
  <c r="J8" i="13"/>
  <c r="F16" i="13"/>
  <c r="F9" i="13"/>
  <c r="F10" i="13"/>
  <c r="F11" i="13"/>
  <c r="F12" i="13"/>
  <c r="F13" i="13"/>
  <c r="F14" i="13"/>
  <c r="F15" i="13"/>
  <c r="F8" i="13"/>
  <c r="H16" i="13"/>
  <c r="D16" i="13"/>
  <c r="R13" i="17"/>
  <c r="R14" i="17"/>
  <c r="L13" i="17"/>
  <c r="L14" i="17"/>
  <c r="N28" i="17"/>
  <c r="R28" i="17" s="1"/>
  <c r="N35" i="17"/>
  <c r="N31" i="17"/>
  <c r="N29" i="17"/>
  <c r="N38" i="17" s="1"/>
  <c r="R11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30" i="17"/>
  <c r="R31" i="17"/>
  <c r="R32" i="17"/>
  <c r="R33" i="17"/>
  <c r="R34" i="17"/>
  <c r="R35" i="17"/>
  <c r="R36" i="17"/>
  <c r="R37" i="17"/>
  <c r="R9" i="17"/>
  <c r="N12" i="17"/>
  <c r="R12" i="17" s="1"/>
  <c r="N10" i="17"/>
  <c r="R10" i="17" s="1"/>
  <c r="H35" i="17"/>
  <c r="H38" i="17" s="1"/>
  <c r="L10" i="17"/>
  <c r="L11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6" i="17"/>
  <c r="L37" i="17"/>
  <c r="L9" i="17"/>
  <c r="H12" i="17"/>
  <c r="L12" i="17" s="1"/>
  <c r="H10" i="17"/>
  <c r="J38" i="17"/>
  <c r="M16" i="18"/>
  <c r="K16" i="18"/>
  <c r="I16" i="18"/>
  <c r="G16" i="18"/>
  <c r="E16" i="18"/>
  <c r="C16" i="18"/>
  <c r="Q20" i="19"/>
  <c r="Q32" i="21"/>
  <c r="O32" i="21"/>
  <c r="M32" i="21"/>
  <c r="I32" i="21"/>
  <c r="G32" i="21"/>
  <c r="E32" i="21"/>
  <c r="Q23" i="21"/>
  <c r="L18" i="7"/>
  <c r="L10" i="7"/>
  <c r="L11" i="7"/>
  <c r="L12" i="7"/>
  <c r="L13" i="7"/>
  <c r="L14" i="7"/>
  <c r="L15" i="7"/>
  <c r="L16" i="7"/>
  <c r="L17" i="7"/>
  <c r="L9" i="7"/>
  <c r="J18" i="7"/>
  <c r="H18" i="7"/>
  <c r="F18" i="7"/>
  <c r="D18" i="7"/>
  <c r="AL33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9" i="5"/>
  <c r="AJ33" i="5"/>
  <c r="AH33" i="5"/>
  <c r="AA11" i="4"/>
  <c r="AA10" i="4"/>
  <c r="AA9" i="4"/>
  <c r="H9" i="8" l="1"/>
  <c r="H12" i="8" s="1"/>
  <c r="R29" i="17"/>
  <c r="R38" i="17" s="1"/>
  <c r="L35" i="17"/>
  <c r="L38" i="17" s="1"/>
</calcChain>
</file>

<file path=xl/sharedStrings.xml><?xml version="1.0" encoding="utf-8"?>
<sst xmlns="http://schemas.openxmlformats.org/spreadsheetml/2006/main" count="544" uniqueCount="220">
  <si>
    <t>صندوق سرمایه‌گذاری در اوراق بهادار با درآمد ثابت نگین سامان</t>
  </si>
  <si>
    <t>صورت وضعیت پرتفوی</t>
  </si>
  <si>
    <t>برای ماه منتهی به 1405/01/31</t>
  </si>
  <si>
    <t>1404/12/29</t>
  </si>
  <si>
    <t>تغییرات طی دوره</t>
  </si>
  <si>
    <t>1405/01/31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</si>
  <si>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</si>
  <si>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</si>
  <si>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</si>
  <si>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</si>
  <si>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</si>
  <si>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</si>
  <si>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</si>
  <si>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</si>
  <si>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</si>
  <si>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</si>
  <si>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</si>
  <si>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</si>
  <si>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</si>
  <si>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</si>
  <si>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</si>
  <si>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</si>
  <si>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</si>
  <si>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</si>
  <si>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صندوق س. طلا کیمیا زرین کاردان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</si>
  <si>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</si>
  <si>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</si>
  <si>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</si>
  <si>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</si>
  <si>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</si>
  <si>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</si>
  <si>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</si>
  <si>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</si>
  <si>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</si>
  <si>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</si>
  <si>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شمش بیلت خوزستان</t>
  </si>
  <si>
    <t>بله</t>
  </si>
  <si>
    <t>1404/12/24</t>
  </si>
  <si>
    <t>1406/12/24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</si>
  <si>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</si>
  <si>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</si>
  <si>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</si>
  <si>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</si>
  <si>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</si>
  <si>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</si>
  <si>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</si>
  <si>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</si>
  <si>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</si>
  <si>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فرداکاردان14070603</t>
  </si>
  <si>
    <t>1404/06/03</t>
  </si>
  <si>
    <t>1407/06/03</t>
  </si>
  <si>
    <t>صکوک اجاره فارس073-بدون ضامن</t>
  </si>
  <si>
    <t>1403/03/07</t>
  </si>
  <si>
    <t>1407/03/07</t>
  </si>
  <si>
    <t>صکوک اجاره فارس840-بدون ضامن</t>
  </si>
  <si>
    <t>1404/04/30</t>
  </si>
  <si>
    <t>1408/04/30</t>
  </si>
  <si>
    <t>صکوک مرابحه وتوصا712-3ماهه23%</t>
  </si>
  <si>
    <t>1403/12/13</t>
  </si>
  <si>
    <t>1407/12/13</t>
  </si>
  <si>
    <t>مرابحه عام دولت118-ش.خ060725</t>
  </si>
  <si>
    <t>1401/07/25</t>
  </si>
  <si>
    <t>1406/07/25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</si>
  <si>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</si>
  <si>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</si>
  <si>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</si>
  <si>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</si>
  <si>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</si>
  <si>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</si>
  <si>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دولت237-ش.خ070715</t>
  </si>
  <si>
    <t>1404/07/15</t>
  </si>
  <si>
    <t>1407/07/15</t>
  </si>
  <si>
    <t>مرابحه عام دولت244-ش.خ070913</t>
  </si>
  <si>
    <t>1404/08/13</t>
  </si>
  <si>
    <t>1407/09/13</t>
  </si>
  <si>
    <t>مرابحه عام دولت247-ش.خ070920</t>
  </si>
  <si>
    <t>1404/08/20</t>
  </si>
  <si>
    <t>1407/09/20</t>
  </si>
  <si>
    <t>مرابحه عام دولت250-ش.خ070205</t>
  </si>
  <si>
    <t>1404/09/05</t>
  </si>
  <si>
    <t>1407/02/05</t>
  </si>
  <si>
    <t>مرابحه عام دولت263-ش.خ070223</t>
  </si>
  <si>
    <t>1404/10/23</t>
  </si>
  <si>
    <t>1407/02/23</t>
  </si>
  <si>
    <t>مرابحه عام دولت269-ش.خ071021</t>
  </si>
  <si>
    <t>1404/11/21</t>
  </si>
  <si>
    <t>1407/10/21</t>
  </si>
  <si>
    <t>مرابحه عام دولت270-ش.خ071121</t>
  </si>
  <si>
    <t>1407/11/21</t>
  </si>
  <si>
    <t>مرابحه ف.لبنی رامک شیراز071114</t>
  </si>
  <si>
    <t>1403/11/14</t>
  </si>
  <si>
    <t>1407/11/14</t>
  </si>
  <si>
    <t>مرابحه ف.لبنی رامک شیراز080629</t>
  </si>
  <si>
    <t>1404/06/29</t>
  </si>
  <si>
    <t>1408/06/29</t>
  </si>
  <si>
    <t>مرابحه فولادهرمزکاردان080923</t>
  </si>
  <si>
    <t>1404/09/23</t>
  </si>
  <si>
    <t>1408/09/23</t>
  </si>
  <si>
    <t>مرابحه لورچ 080202</t>
  </si>
  <si>
    <t>1403/02/02</t>
  </si>
  <si>
    <t>1408/02/02</t>
  </si>
  <si>
    <t>مشارکت ش قم612-3 ماهه 20.5%</t>
  </si>
  <si>
    <t>1402/12/28</t>
  </si>
  <si>
    <t>1406/12/28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</si>
  <si>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</si>
  <si>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</si>
  <si>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</si>
  <si>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</si>
  <si>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</si>
  <si>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</si>
  <si>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</si>
  <si>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</si>
  <si>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</si>
  <si>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</si>
  <si>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</si>
  <si>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</si>
  <si>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</si>
  <si>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</si>
  <si>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</si>
  <si>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</si>
  <si>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</si>
  <si>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</si>
  <si>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</si>
  <si>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ملاصدرا</t>
  </si>
  <si>
    <t>سپرده کوتاه مدت بانک پاسارگاد ارمغان</t>
  </si>
  <si>
    <t>سپرده کوتاه مدت بانک اقتصاد نوین مرزداران</t>
  </si>
  <si>
    <t>سپرده کوتاه مدت بانک ملت پالایشگاه تهران</t>
  </si>
  <si>
    <t>قرض الحسنه بانک شهر بلوار امین قم</t>
  </si>
  <si>
    <t>سپرده کوتاه مدت بانک مسکن توانیر</t>
  </si>
  <si>
    <t>سپرده کوتاه مدت بانک صادرات فردوسی</t>
  </si>
  <si>
    <t>سپرده بلند مدت بانک ملی شهید فهمیده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</si>
  <si>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</si>
  <si>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</si>
  <si>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</si>
  <si>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</si>
  <si>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</si>
  <si>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</si>
  <si>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</si>
  <si>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</si>
  <si>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</si>
  <si>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</si>
  <si>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</si>
  <si>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</si>
  <si>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</si>
  <si>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</si>
  <si>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</si>
  <si>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</si>
  <si>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</si>
  <si>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</si>
  <si>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</si>
  <si>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</si>
  <si>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</si>
  <si>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</si>
  <si>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</si>
  <si>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</si>
  <si>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</si>
  <si>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</si>
  <si>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دعبید12-3ماهه18%</t>
  </si>
  <si>
    <t>سلف موازی متانول بوشهر041</t>
  </si>
  <si>
    <t>مرابحه عام دولت174-ش.خ041027</t>
  </si>
  <si>
    <t>مرابحه عام دولت209-ش.خ050821</t>
  </si>
  <si>
    <t>مرابحه عام دولت242-ش.خ070806</t>
  </si>
  <si>
    <t>اجاره تابان فرداکاران14061205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</si>
  <si>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</si>
  <si>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</si>
  <si>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</si>
  <si>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</si>
  <si>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</si>
  <si>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</si>
  <si>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</si>
  <si>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</si>
  <si>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</si>
  <si>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</si>
  <si>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</si>
  <si>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</si>
  <si>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</si>
  <si>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</si>
  <si>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</si>
  <si>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</si>
  <si>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</si>
  <si>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</si>
  <si>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</si>
  <si>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</si>
  <si>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</si>
  <si>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</si>
  <si>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1407/08/06</t>
  </si>
  <si>
    <t>1405/08/21</t>
  </si>
  <si>
    <t>1406/12/05</t>
  </si>
  <si>
    <t>1404/10/27</t>
  </si>
  <si>
    <t>1404/12/25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</si>
  <si>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</si>
  <si>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</si>
  <si>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</si>
  <si>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</si>
  <si>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</si>
  <si>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</si>
  <si>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</si>
  <si>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بانک تجارت </t>
  </si>
  <si>
    <t>اجاره فارس073-بدون ضامن</t>
  </si>
  <si>
    <t>اجاره فارس840-بدون ضامن</t>
  </si>
  <si>
    <t>مرابحه دعبید12-3ماهه18%</t>
  </si>
  <si>
    <t>مرابحه وتوصا712-3ماهه23%</t>
  </si>
  <si>
    <t xml:space="preserve">سلف موازی هیدروکربن آفتاب061	</t>
  </si>
  <si>
    <t xml:space="preserve"> سلف شمش بيلت خوزستان (عبيلت2)</t>
  </si>
  <si>
    <t>سلف موازی فولاد خوزستان</t>
  </si>
  <si>
    <t>بانک تجارت</t>
  </si>
  <si>
    <t xml:space="preserve">بانک سامان </t>
  </si>
  <si>
    <t xml:space="preserve">بانک پاسارگاد </t>
  </si>
  <si>
    <t>بانک اقتصاد نوین</t>
  </si>
  <si>
    <t xml:space="preserve">بانک ملت </t>
  </si>
  <si>
    <t>بانک مسکن</t>
  </si>
  <si>
    <t xml:space="preserve">بانک ملی </t>
  </si>
  <si>
    <t xml:space="preserve">بانک صادرات </t>
  </si>
  <si>
    <t>اوراق مشارکت قطاری شهری اصفهان1404</t>
  </si>
  <si>
    <t>-</t>
  </si>
  <si>
    <t>صکوک مرابحه فولاد هرمز کاردان080923</t>
  </si>
  <si>
    <t>مرابحه ف.لبنی  رامک شیراز080629</t>
  </si>
  <si>
    <t>مشارکت شهرداری قم612</t>
  </si>
  <si>
    <t>سلف شمش بیت خوزستان(عبلیت2)</t>
  </si>
  <si>
    <t>مرابحه ف.لبنی  رامک شیراز071114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</si>
</sst>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3" fontId="4" fillId="0" borderId="2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4" fillId="0" borderId="0" xfId="0" applyFont="1" applyAlignment="1">
      <alignment horizontal="center"/>
    </xf>
    <xf numFmtId="3" fontId="5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9"/>
  <sheetViews>
    <sheetView rightToLeft="1" tabSelected="1" workbookViewId="0">
      <selection activeCell="B30" sqref="B30"/>
    </sheetView>
  </sheetViews>
  <sheetFormatPr defaultRowHeight="12.75" x14ac:dyDescent="0.2"/>
  <cols>
    <col min="1" max="1" width="21.425781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.85546875" bestFit="1" customWidth="1"/>
    <col min="8" max="8" width="1.28515625" customWidth="1"/>
    <col min="9" max="9" width="16.140625" bestFit="1" customWidth="1"/>
    <col min="10" max="10" width="1.28515625" customWidth="1"/>
    <col min="11" max="11" width="9.7109375" bestFit="1" customWidth="1"/>
    <col min="12" max="12" width="1.28515625" customWidth="1"/>
    <col min="13" max="13" width="16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30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30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30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30" ht="14.45" customHeight="1" x14ac:dyDescent="0.2"/>
    <row r="5" spans="1:30" ht="14.45" customHeight="1" x14ac:dyDescent="0.2">
      <c r="A5" s="1" t="s">
        <v>16</v>
      </c>
      <c r="B5" s="42" t="s">
        <v>17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30" ht="14.45" customHeight="1" x14ac:dyDescent="0.2">
      <c r="E6" s="43" t="s">
        <v>3</v>
      </c>
      <c r="F6" s="43"/>
      <c r="G6" s="43"/>
      <c r="H6" s="43"/>
      <c r="I6" s="43"/>
      <c r="K6" s="43" t="s">
        <v>4</v>
      </c>
      <c r="L6" s="43"/>
      <c r="M6" s="43"/>
      <c r="N6" s="43"/>
      <c r="O6" s="43"/>
      <c r="P6" s="43"/>
      <c r="Q6" s="43"/>
      <c r="S6" s="43" t="s">
        <v>5</v>
      </c>
      <c r="T6" s="43"/>
      <c r="U6" s="43"/>
      <c r="V6" s="43"/>
      <c r="W6" s="43"/>
      <c r="X6" s="43"/>
      <c r="Y6" s="43"/>
      <c r="Z6" s="43"/>
      <c r="AA6" s="43"/>
    </row>
    <row r="7" spans="1:30" ht="14.45" customHeight="1" x14ac:dyDescent="0.2">
      <c r="E7" s="3"/>
      <c r="F7" s="3"/>
      <c r="G7" s="3"/>
      <c r="H7" s="3"/>
      <c r="I7" s="3"/>
      <c r="K7" s="44" t="s">
        <v>18</v>
      </c>
      <c r="L7" s="44"/>
      <c r="M7" s="44"/>
      <c r="N7" s="3"/>
      <c r="O7" s="44" t="s">
        <v>19</v>
      </c>
      <c r="P7" s="44"/>
      <c r="Q7" s="44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 x14ac:dyDescent="0.2">
      <c r="A8" s="43" t="s">
        <v>20</v>
      </c>
      <c r="B8" s="43"/>
      <c r="D8" s="43" t="s">
        <v>21</v>
      </c>
      <c r="E8" s="43"/>
      <c r="G8" s="2" t="s">
        <v>9</v>
      </c>
      <c r="I8" s="2" t="s">
        <v>10</v>
      </c>
      <c r="K8" s="4" t="s">
        <v>8</v>
      </c>
      <c r="L8" s="3"/>
      <c r="M8" s="4" t="s">
        <v>9</v>
      </c>
      <c r="O8" s="4" t="s">
        <v>8</v>
      </c>
      <c r="P8" s="3"/>
      <c r="Q8" s="4" t="s">
        <v>11</v>
      </c>
      <c r="S8" s="2" t="s">
        <v>8</v>
      </c>
      <c r="U8" s="2" t="s">
        <v>22</v>
      </c>
      <c r="W8" s="2" t="s">
        <v>9</v>
      </c>
      <c r="Y8" s="2" t="s">
        <v>10</v>
      </c>
      <c r="AA8" s="21" t="s">
        <v>13</v>
      </c>
    </row>
    <row r="9" spans="1:30" ht="21.75" customHeight="1" x14ac:dyDescent="0.2">
      <c r="A9" s="45" t="s">
        <v>23</v>
      </c>
      <c r="B9" s="45"/>
      <c r="D9" s="46">
        <v>16500000</v>
      </c>
      <c r="E9" s="46"/>
      <c r="F9" s="13"/>
      <c r="G9" s="12">
        <v>385316688442</v>
      </c>
      <c r="H9" s="13"/>
      <c r="I9" s="12">
        <v>414020557500</v>
      </c>
      <c r="J9" s="13"/>
      <c r="K9" s="12">
        <v>0</v>
      </c>
      <c r="L9" s="13"/>
      <c r="M9" s="12">
        <v>0</v>
      </c>
      <c r="N9" s="13"/>
      <c r="O9" s="12">
        <v>0</v>
      </c>
      <c r="P9" s="13"/>
      <c r="Q9" s="12">
        <v>0</v>
      </c>
      <c r="R9" s="13"/>
      <c r="S9" s="12">
        <v>16500000</v>
      </c>
      <c r="T9" s="13"/>
      <c r="U9" s="12">
        <v>25150</v>
      </c>
      <c r="V9" s="13"/>
      <c r="W9" s="12">
        <v>385316688442</v>
      </c>
      <c r="X9" s="13"/>
      <c r="Y9" s="12">
        <v>414020557500</v>
      </c>
      <c r="Z9" s="13"/>
      <c r="AA9" s="20">
        <f>Y9/262783962337672*100</f>
        <v>0.1575516838306868</v>
      </c>
      <c r="AB9" s="13"/>
      <c r="AC9" s="13"/>
      <c r="AD9" s="13"/>
    </row>
    <row r="10" spans="1:30" ht="21.75" customHeight="1" x14ac:dyDescent="0.2">
      <c r="A10" s="47" t="s">
        <v>24</v>
      </c>
      <c r="B10" s="47"/>
      <c r="D10" s="48">
        <v>0</v>
      </c>
      <c r="E10" s="48"/>
      <c r="F10" s="13"/>
      <c r="G10" s="15">
        <v>0</v>
      </c>
      <c r="H10" s="13"/>
      <c r="I10" s="15">
        <v>0</v>
      </c>
      <c r="J10" s="13"/>
      <c r="K10" s="18">
        <v>6331272</v>
      </c>
      <c r="L10" s="13"/>
      <c r="M10" s="15">
        <v>950371693783</v>
      </c>
      <c r="N10" s="13"/>
      <c r="O10" s="18">
        <v>0</v>
      </c>
      <c r="P10" s="13"/>
      <c r="Q10" s="15">
        <v>0</v>
      </c>
      <c r="R10" s="13"/>
      <c r="S10" s="18">
        <v>6331272</v>
      </c>
      <c r="T10" s="13"/>
      <c r="U10" s="18">
        <v>145980</v>
      </c>
      <c r="V10" s="13"/>
      <c r="W10" s="15">
        <v>950371693783</v>
      </c>
      <c r="X10" s="13"/>
      <c r="Y10" s="15">
        <v>923129999656.12805</v>
      </c>
      <c r="Z10" s="13"/>
      <c r="AA10" s="20">
        <f>Y10/262783962337672*100</f>
        <v>0.35128856093201188</v>
      </c>
      <c r="AB10" s="13"/>
      <c r="AC10" s="13"/>
      <c r="AD10" s="13"/>
    </row>
    <row r="11" spans="1:30" ht="21.75" customHeight="1" x14ac:dyDescent="0.2">
      <c r="A11" s="49" t="s">
        <v>25</v>
      </c>
      <c r="B11" s="49"/>
      <c r="D11" s="48"/>
      <c r="E11" s="48"/>
      <c r="F11" s="13"/>
      <c r="G11" s="16">
        <v>385316688442</v>
      </c>
      <c r="H11" s="13"/>
      <c r="I11" s="16">
        <v>414020557500</v>
      </c>
      <c r="J11" s="13"/>
      <c r="K11" s="18"/>
      <c r="L11" s="13"/>
      <c r="M11" s="16">
        <v>950371693783</v>
      </c>
      <c r="N11" s="13"/>
      <c r="O11" s="18"/>
      <c r="P11" s="13"/>
      <c r="Q11" s="16">
        <v>0</v>
      </c>
      <c r="R11" s="13"/>
      <c r="S11" s="18"/>
      <c r="T11" s="13"/>
      <c r="U11" s="18"/>
      <c r="V11" s="13"/>
      <c r="W11" s="16">
        <v>1335688382225</v>
      </c>
      <c r="X11" s="13"/>
      <c r="Y11" s="16">
        <v>1337150557156.1299</v>
      </c>
      <c r="Z11" s="13"/>
      <c r="AA11" s="17">
        <f>SUM(AA9:AA10)</f>
        <v>0.50884024476269873</v>
      </c>
      <c r="AB11" s="13"/>
      <c r="AC11" s="13"/>
      <c r="AD11" s="13"/>
    </row>
    <row r="13" spans="1:30" x14ac:dyDescent="0.2">
      <c r="G13" s="19"/>
      <c r="W13" s="19"/>
      <c r="Y13" s="19"/>
    </row>
    <row r="14" spans="1:30" x14ac:dyDescent="0.2">
      <c r="G14" s="19"/>
    </row>
    <row r="15" spans="1:30" x14ac:dyDescent="0.2">
      <c r="G15" s="19"/>
      <c r="W15" s="19"/>
    </row>
    <row r="19" spans="7:7" x14ac:dyDescent="0.2">
      <c r="G19" s="19"/>
    </row>
  </sheetData>
  <mergeCells count="17">
    <mergeCell ref="A10:B10"/>
    <mergeCell ref="D10:E10"/>
    <mergeCell ref="A11:B11"/>
    <mergeCell ref="D11:E11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5"/>
  <sheetViews>
    <sheetView rightToLeft="1" workbookViewId="0">
      <selection activeCell="A11" sqref="A11:B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1" t="s">
        <v>0</v>
      </c>
      <c r="B1" s="41"/>
      <c r="C1" s="41"/>
      <c r="D1" s="41"/>
      <c r="E1" s="41"/>
      <c r="F1" s="41"/>
    </row>
    <row r="2" spans="1:6" ht="21.75" customHeight="1" x14ac:dyDescent="0.2">
      <c r="A2" s="41" t="s">
        <v>131</v>
      </c>
      <c r="B2" s="41"/>
      <c r="C2" s="41"/>
      <c r="D2" s="41"/>
      <c r="E2" s="41"/>
      <c r="F2" s="41"/>
    </row>
    <row r="3" spans="1:6" ht="21.75" customHeight="1" x14ac:dyDescent="0.2">
      <c r="A3" s="41" t="s">
        <v>2</v>
      </c>
      <c r="B3" s="41"/>
      <c r="C3" s="41"/>
      <c r="D3" s="41"/>
      <c r="E3" s="41"/>
      <c r="F3" s="41"/>
    </row>
    <row r="4" spans="1:6" ht="14.45" customHeight="1" x14ac:dyDescent="0.2"/>
    <row r="5" spans="1:6" ht="29.1" customHeight="1" x14ac:dyDescent="0.2">
      <c r="A5" s="1" t="s">
        <v>177</v>
      </c>
      <c r="B5" s="42" t="s">
        <v>144</v>
      </c>
      <c r="C5" s="42"/>
      <c r="D5" s="42"/>
      <c r="E5" s="42"/>
      <c r="F5" s="42"/>
    </row>
    <row r="6" spans="1:6" ht="14.45" customHeight="1" x14ac:dyDescent="0.2">
      <c r="D6" s="2" t="s">
        <v>146</v>
      </c>
      <c r="F6" s="2" t="s">
        <v>5</v>
      </c>
    </row>
    <row r="7" spans="1:6" ht="14.45" customHeight="1" x14ac:dyDescent="0.2">
      <c r="A7" s="43" t="s">
        <v>144</v>
      </c>
      <c r="B7" s="43"/>
      <c r="D7" s="4" t="s">
        <v>120</v>
      </c>
      <c r="F7" s="4" t="s">
        <v>120</v>
      </c>
    </row>
    <row r="8" spans="1:6" ht="21.75" customHeight="1" x14ac:dyDescent="0.2">
      <c r="A8" s="45" t="s">
        <v>144</v>
      </c>
      <c r="B8" s="45"/>
      <c r="D8" s="12">
        <v>38</v>
      </c>
      <c r="E8" s="13"/>
      <c r="F8" s="12">
        <v>1640</v>
      </c>
    </row>
    <row r="9" spans="1:6" ht="21.75" customHeight="1" x14ac:dyDescent="0.2">
      <c r="A9" s="50" t="s">
        <v>178</v>
      </c>
      <c r="B9" s="50"/>
      <c r="D9" s="18">
        <v>0</v>
      </c>
      <c r="E9" s="13"/>
      <c r="F9" s="18">
        <v>391925819</v>
      </c>
    </row>
    <row r="10" spans="1:6" ht="21.75" customHeight="1" x14ac:dyDescent="0.2">
      <c r="A10" s="47" t="s">
        <v>179</v>
      </c>
      <c r="B10" s="47"/>
      <c r="D10" s="15">
        <v>316167078</v>
      </c>
      <c r="E10" s="13"/>
      <c r="F10" s="15">
        <v>2806456160</v>
      </c>
    </row>
    <row r="11" spans="1:6" ht="21.75" customHeight="1" x14ac:dyDescent="0.2">
      <c r="A11" s="49" t="s">
        <v>25</v>
      </c>
      <c r="B11" s="49"/>
      <c r="D11" s="16">
        <v>316167116</v>
      </c>
      <c r="E11" s="13"/>
      <c r="F11" s="16">
        <v>3198383619</v>
      </c>
    </row>
    <row r="12" spans="1:6" x14ac:dyDescent="0.2">
      <c r="D12" s="13"/>
      <c r="E12" s="13"/>
      <c r="F12" s="13"/>
    </row>
    <row r="13" spans="1:6" x14ac:dyDescent="0.2">
      <c r="D13" s="13"/>
      <c r="E13" s="13"/>
      <c r="F13" s="13"/>
    </row>
    <row r="14" spans="1:6" x14ac:dyDescent="0.2">
      <c r="D14" s="13"/>
      <c r="E14" s="13"/>
      <c r="F14" s="13"/>
    </row>
    <row r="15" spans="1:6" x14ac:dyDescent="0.2">
      <c r="D15" s="13"/>
      <c r="E15" s="13"/>
      <c r="F15" s="1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45"/>
  <sheetViews>
    <sheetView rightToLeft="1" topLeftCell="A4" workbookViewId="0">
      <selection activeCell="R25" sqref="R25"/>
    </sheetView>
  </sheetViews>
  <sheetFormatPr defaultRowHeight="12.75" x14ac:dyDescent="0.2"/>
  <cols>
    <col min="1" max="1" width="39" customWidth="1"/>
    <col min="2" max="2" width="1.28515625" customWidth="1"/>
    <col min="3" max="3" width="11" style="13" bestFit="1" customWidth="1"/>
    <col min="4" max="5" width="1.28515625" style="13" customWidth="1"/>
    <col min="6" max="6" width="18.7109375" style="13" bestFit="1" customWidth="1"/>
    <col min="7" max="7" width="1.28515625" style="13" customWidth="1"/>
    <col min="8" max="8" width="17.85546875" style="13" bestFit="1" customWidth="1"/>
    <col min="9" max="9" width="1.28515625" style="13" customWidth="1"/>
    <col min="10" max="10" width="10.7109375" style="13" bestFit="1" customWidth="1"/>
    <col min="11" max="11" width="1.28515625" style="13" customWidth="1"/>
    <col min="12" max="12" width="17.85546875" style="13" bestFit="1" customWidth="1"/>
    <col min="13" max="13" width="1.28515625" style="13" customWidth="1"/>
    <col min="14" max="14" width="18.85546875" style="13" bestFit="1" customWidth="1"/>
    <col min="15" max="15" width="1.28515625" style="13" customWidth="1"/>
    <col min="16" max="16" width="10.7109375" style="13" bestFit="1" customWidth="1"/>
    <col min="17" max="17" width="1.28515625" style="13" customWidth="1"/>
    <col min="18" max="18" width="19" style="13" bestFit="1" customWidth="1"/>
    <col min="19" max="19" width="0.28515625" style="13" customWidth="1"/>
    <col min="20" max="21" width="9.140625" style="13"/>
  </cols>
  <sheetData>
    <row r="1" spans="1:1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1.75" customHeight="1" x14ac:dyDescent="0.2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4.45" customHeight="1" x14ac:dyDescent="0.2"/>
    <row r="5" spans="1:18" ht="14.45" customHeight="1" x14ac:dyDescent="0.2">
      <c r="A5" s="42" t="s">
        <v>181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A6" s="43" t="s">
        <v>134</v>
      </c>
      <c r="H6" s="43" t="s">
        <v>146</v>
      </c>
      <c r="I6" s="43"/>
      <c r="J6" s="43"/>
      <c r="K6" s="43"/>
      <c r="L6" s="43"/>
      <c r="N6" s="43" t="s">
        <v>147</v>
      </c>
      <c r="O6" s="43"/>
      <c r="P6" s="43"/>
      <c r="Q6" s="43"/>
      <c r="R6" s="43"/>
    </row>
    <row r="7" spans="1:18" ht="58.5" customHeight="1" x14ac:dyDescent="0.2">
      <c r="A7" s="43"/>
      <c r="C7" s="55" t="s">
        <v>33</v>
      </c>
      <c r="D7" s="55"/>
      <c r="F7" s="9" t="s">
        <v>182</v>
      </c>
      <c r="H7" s="10" t="s">
        <v>183</v>
      </c>
      <c r="I7" s="30"/>
      <c r="J7" s="10" t="s">
        <v>180</v>
      </c>
      <c r="K7" s="30"/>
      <c r="L7" s="10" t="s">
        <v>184</v>
      </c>
      <c r="N7" s="10" t="s">
        <v>183</v>
      </c>
      <c r="O7" s="30"/>
      <c r="P7" s="10" t="s">
        <v>180</v>
      </c>
      <c r="Q7" s="30"/>
      <c r="R7" s="10" t="s">
        <v>184</v>
      </c>
    </row>
    <row r="8" spans="1:18" ht="21.75" customHeight="1" x14ac:dyDescent="0.2">
      <c r="A8" s="5" t="s">
        <v>162</v>
      </c>
      <c r="C8" s="22" t="s">
        <v>187</v>
      </c>
      <c r="D8" s="30"/>
      <c r="F8" s="14">
        <v>23</v>
      </c>
      <c r="H8" s="12">
        <v>0</v>
      </c>
      <c r="J8" s="12">
        <v>0</v>
      </c>
      <c r="L8" s="12">
        <v>0</v>
      </c>
      <c r="N8" s="12">
        <v>105059623977</v>
      </c>
      <c r="P8" s="12">
        <v>0</v>
      </c>
      <c r="R8" s="12">
        <f>N8-P8</f>
        <v>105059623977</v>
      </c>
    </row>
    <row r="9" spans="1:18" ht="21.75" customHeight="1" x14ac:dyDescent="0.2">
      <c r="A9" s="8" t="s">
        <v>48</v>
      </c>
      <c r="C9" s="23" t="s">
        <v>50</v>
      </c>
      <c r="F9" s="20">
        <v>23</v>
      </c>
      <c r="H9" s="18">
        <v>294493489412</v>
      </c>
      <c r="J9" s="18">
        <v>0</v>
      </c>
      <c r="L9" s="18">
        <f>H9-J9</f>
        <v>294493489412</v>
      </c>
      <c r="N9" s="18">
        <v>1177040071600</v>
      </c>
      <c r="P9" s="18">
        <v>0</v>
      </c>
      <c r="R9" s="18">
        <f>N9-P9</f>
        <v>1177040071600</v>
      </c>
    </row>
    <row r="10" spans="1:18" ht="21.75" customHeight="1" x14ac:dyDescent="0.2">
      <c r="A10" s="8" t="s">
        <v>198</v>
      </c>
      <c r="C10" s="23" t="s">
        <v>53</v>
      </c>
      <c r="F10" s="20">
        <v>23</v>
      </c>
      <c r="H10" s="18">
        <f>36146968000+24783968285</f>
        <v>60930936285</v>
      </c>
      <c r="J10" s="18">
        <v>0</v>
      </c>
      <c r="L10" s="18">
        <f t="shared" ref="L10:L37" si="0">H10-J10</f>
        <v>60930936285</v>
      </c>
      <c r="N10" s="18">
        <f>147094061537+72538443626</f>
        <v>219632505163</v>
      </c>
      <c r="P10" s="18">
        <v>0</v>
      </c>
      <c r="R10" s="18">
        <f t="shared" ref="R10:R37" si="1">N10-P10</f>
        <v>219632505163</v>
      </c>
    </row>
    <row r="11" spans="1:18" ht="21.75" customHeight="1" x14ac:dyDescent="0.2">
      <c r="A11" s="8" t="s">
        <v>199</v>
      </c>
      <c r="C11" s="23" t="s">
        <v>56</v>
      </c>
      <c r="F11" s="20">
        <v>23</v>
      </c>
      <c r="H11" s="18">
        <v>215280574244</v>
      </c>
      <c r="J11" s="18">
        <v>0</v>
      </c>
      <c r="L11" s="18">
        <f t="shared" si="0"/>
        <v>215280574244</v>
      </c>
      <c r="N11" s="18">
        <v>842635572056</v>
      </c>
      <c r="P11" s="18">
        <v>0</v>
      </c>
      <c r="R11" s="18">
        <f t="shared" si="1"/>
        <v>842635572056</v>
      </c>
    </row>
    <row r="12" spans="1:18" ht="21.75" customHeight="1" x14ac:dyDescent="0.2">
      <c r="A12" s="8" t="s">
        <v>104</v>
      </c>
      <c r="C12" s="23" t="s">
        <v>107</v>
      </c>
      <c r="F12" s="20">
        <v>23</v>
      </c>
      <c r="H12" s="18">
        <f>109643835593+100598815007</f>
        <v>210242650600</v>
      </c>
      <c r="J12" s="18">
        <v>0</v>
      </c>
      <c r="L12" s="18">
        <f t="shared" si="0"/>
        <v>210242650600</v>
      </c>
      <c r="N12" s="18">
        <f>442356164289+284311232481</f>
        <v>726667396770</v>
      </c>
      <c r="P12" s="18">
        <v>0</v>
      </c>
      <c r="R12" s="18">
        <f t="shared" si="1"/>
        <v>726667396770</v>
      </c>
    </row>
    <row r="13" spans="1:18" ht="21.75" customHeight="1" x14ac:dyDescent="0.2">
      <c r="A13" s="8" t="s">
        <v>204</v>
      </c>
      <c r="C13" s="23"/>
      <c r="F13" s="20">
        <v>0</v>
      </c>
      <c r="H13" s="18">
        <v>0</v>
      </c>
      <c r="J13" s="18">
        <v>0</v>
      </c>
      <c r="L13" s="18">
        <f t="shared" si="0"/>
        <v>0</v>
      </c>
      <c r="N13" s="18">
        <v>60000000000</v>
      </c>
      <c r="P13" s="18">
        <v>0</v>
      </c>
      <c r="R13" s="18">
        <f t="shared" si="1"/>
        <v>60000000000</v>
      </c>
    </row>
    <row r="14" spans="1:18" ht="21.75" customHeight="1" x14ac:dyDescent="0.2">
      <c r="A14" s="8" t="s">
        <v>42</v>
      </c>
      <c r="C14" s="23"/>
      <c r="F14" s="20">
        <v>0</v>
      </c>
      <c r="H14" s="18">
        <v>49379480167</v>
      </c>
      <c r="J14" s="18">
        <v>0</v>
      </c>
      <c r="L14" s="18">
        <f t="shared" si="0"/>
        <v>49379480167</v>
      </c>
      <c r="N14" s="18">
        <v>191146374840</v>
      </c>
      <c r="P14" s="13">
        <v>0</v>
      </c>
      <c r="R14" s="18">
        <f t="shared" si="1"/>
        <v>191146374840</v>
      </c>
    </row>
    <row r="15" spans="1:18" ht="21.75" customHeight="1" x14ac:dyDescent="0.2">
      <c r="A15" s="8" t="s">
        <v>39</v>
      </c>
      <c r="C15" s="23"/>
      <c r="F15" s="20">
        <v>0</v>
      </c>
      <c r="H15" s="18">
        <v>110057071162</v>
      </c>
      <c r="J15" s="18">
        <v>0</v>
      </c>
      <c r="L15" s="18">
        <f t="shared" si="0"/>
        <v>110057071162</v>
      </c>
      <c r="N15" s="18">
        <v>426027372240</v>
      </c>
      <c r="P15" s="13">
        <v>0</v>
      </c>
      <c r="R15" s="18">
        <f t="shared" si="1"/>
        <v>426027372240</v>
      </c>
    </row>
    <row r="16" spans="1:18" ht="21.75" customHeight="1" x14ac:dyDescent="0.2">
      <c r="A16" s="8" t="s">
        <v>202</v>
      </c>
      <c r="C16" s="23"/>
      <c r="F16" s="20">
        <v>0</v>
      </c>
      <c r="H16" s="18">
        <v>68299657374</v>
      </c>
      <c r="J16" s="18">
        <v>0</v>
      </c>
      <c r="L16" s="18">
        <f t="shared" si="0"/>
        <v>68299657374</v>
      </c>
      <c r="N16" s="18">
        <v>264385770480</v>
      </c>
      <c r="P16" s="13">
        <v>0</v>
      </c>
      <c r="R16" s="18">
        <f t="shared" si="1"/>
        <v>264385770480</v>
      </c>
    </row>
    <row r="17" spans="1:18" ht="21.75" customHeight="1" x14ac:dyDescent="0.2">
      <c r="A17" s="8" t="s">
        <v>203</v>
      </c>
      <c r="C17" s="23"/>
      <c r="F17" s="20">
        <v>0</v>
      </c>
      <c r="H17" s="18">
        <v>68870454537</v>
      </c>
      <c r="J17" s="18">
        <v>0</v>
      </c>
      <c r="L17" s="18">
        <f t="shared" si="0"/>
        <v>68870454537</v>
      </c>
      <c r="N17" s="18">
        <v>68870454537</v>
      </c>
      <c r="P17" s="13">
        <v>0</v>
      </c>
      <c r="R17" s="18">
        <f t="shared" si="1"/>
        <v>68870454537</v>
      </c>
    </row>
    <row r="18" spans="1:18" ht="21.75" customHeight="1" x14ac:dyDescent="0.2">
      <c r="A18" s="8" t="s">
        <v>200</v>
      </c>
      <c r="C18" s="23" t="s">
        <v>189</v>
      </c>
      <c r="F18" s="20">
        <v>18</v>
      </c>
      <c r="H18" s="18">
        <v>0</v>
      </c>
      <c r="J18" s="18">
        <v>0</v>
      </c>
      <c r="L18" s="18">
        <f t="shared" si="0"/>
        <v>0</v>
      </c>
      <c r="N18" s="18">
        <v>76545676242</v>
      </c>
      <c r="P18" s="18">
        <v>0</v>
      </c>
      <c r="R18" s="18">
        <f t="shared" si="1"/>
        <v>76545676242</v>
      </c>
    </row>
    <row r="19" spans="1:18" ht="21.75" customHeight="1" x14ac:dyDescent="0.2">
      <c r="A19" s="8" t="s">
        <v>60</v>
      </c>
      <c r="C19" s="23" t="s">
        <v>62</v>
      </c>
      <c r="F19" s="20">
        <v>18</v>
      </c>
      <c r="H19" s="18">
        <v>150032965</v>
      </c>
      <c r="J19" s="18">
        <v>0</v>
      </c>
      <c r="L19" s="18">
        <f t="shared" si="0"/>
        <v>150032965</v>
      </c>
      <c r="N19" s="18">
        <v>592927165</v>
      </c>
      <c r="P19" s="18">
        <v>0</v>
      </c>
      <c r="R19" s="18">
        <f t="shared" si="1"/>
        <v>592927165</v>
      </c>
    </row>
    <row r="20" spans="1:18" ht="21.75" customHeight="1" x14ac:dyDescent="0.2">
      <c r="A20" s="8" t="s">
        <v>63</v>
      </c>
      <c r="C20" s="23" t="s">
        <v>65</v>
      </c>
      <c r="F20" s="20">
        <v>20.5</v>
      </c>
      <c r="H20" s="18">
        <v>8203081998</v>
      </c>
      <c r="J20" s="18">
        <v>0</v>
      </c>
      <c r="L20" s="18">
        <f t="shared" si="0"/>
        <v>8203081998</v>
      </c>
      <c r="N20" s="18">
        <v>35171445655</v>
      </c>
      <c r="P20" s="18">
        <v>0</v>
      </c>
      <c r="R20" s="18">
        <f t="shared" si="1"/>
        <v>35171445655</v>
      </c>
    </row>
    <row r="21" spans="1:18" ht="21.75" customHeight="1" x14ac:dyDescent="0.2">
      <c r="A21" s="8" t="s">
        <v>66</v>
      </c>
      <c r="C21" s="23" t="s">
        <v>68</v>
      </c>
      <c r="F21" s="20">
        <v>20.5</v>
      </c>
      <c r="H21" s="18">
        <v>8481570800</v>
      </c>
      <c r="J21" s="18">
        <v>0</v>
      </c>
      <c r="L21" s="18">
        <f t="shared" si="0"/>
        <v>8481570800</v>
      </c>
      <c r="N21" s="18">
        <v>32555848800</v>
      </c>
      <c r="P21" s="18">
        <v>0</v>
      </c>
      <c r="R21" s="18">
        <f t="shared" si="1"/>
        <v>32555848800</v>
      </c>
    </row>
    <row r="22" spans="1:18" ht="21.75" customHeight="1" x14ac:dyDescent="0.2">
      <c r="A22" s="8" t="s">
        <v>159</v>
      </c>
      <c r="C22" s="23" t="s">
        <v>188</v>
      </c>
      <c r="F22" s="20">
        <v>23</v>
      </c>
      <c r="H22" s="18">
        <v>0</v>
      </c>
      <c r="J22" s="18">
        <v>0</v>
      </c>
      <c r="L22" s="18">
        <f t="shared" si="0"/>
        <v>0</v>
      </c>
      <c r="N22" s="18">
        <v>28850252364</v>
      </c>
      <c r="P22" s="18">
        <v>0</v>
      </c>
      <c r="R22" s="18">
        <f t="shared" si="1"/>
        <v>28850252364</v>
      </c>
    </row>
    <row r="23" spans="1:18" ht="21.75" customHeight="1" x14ac:dyDescent="0.2">
      <c r="A23" s="8" t="s">
        <v>160</v>
      </c>
      <c r="C23" s="23" t="s">
        <v>186</v>
      </c>
      <c r="F23" s="20">
        <v>23</v>
      </c>
      <c r="H23" s="18">
        <v>0</v>
      </c>
      <c r="J23" s="18">
        <v>0</v>
      </c>
      <c r="L23" s="18">
        <f t="shared" si="0"/>
        <v>0</v>
      </c>
      <c r="N23" s="18">
        <v>153213034117</v>
      </c>
      <c r="P23" s="18">
        <v>0</v>
      </c>
      <c r="R23" s="18">
        <f t="shared" si="1"/>
        <v>153213034117</v>
      </c>
    </row>
    <row r="24" spans="1:18" ht="21.75" customHeight="1" x14ac:dyDescent="0.2">
      <c r="A24" s="8" t="s">
        <v>69</v>
      </c>
      <c r="C24" s="23" t="s">
        <v>71</v>
      </c>
      <c r="F24" s="20">
        <v>23</v>
      </c>
      <c r="H24" s="18">
        <v>21380295535</v>
      </c>
      <c r="J24" s="18">
        <v>0</v>
      </c>
      <c r="L24" s="18">
        <f t="shared" si="0"/>
        <v>21380295535</v>
      </c>
      <c r="N24" s="18">
        <v>88814342748</v>
      </c>
      <c r="P24" s="18">
        <v>0</v>
      </c>
      <c r="R24" s="18">
        <f t="shared" si="1"/>
        <v>88814342748</v>
      </c>
    </row>
    <row r="25" spans="1:18" ht="21.75" customHeight="1" x14ac:dyDescent="0.2">
      <c r="A25" s="8" t="s">
        <v>161</v>
      </c>
      <c r="C25" s="23" t="s">
        <v>185</v>
      </c>
      <c r="F25" s="20">
        <v>23</v>
      </c>
      <c r="H25" s="18">
        <v>0</v>
      </c>
      <c r="J25" s="18">
        <v>0</v>
      </c>
      <c r="L25" s="18">
        <f t="shared" si="0"/>
        <v>0</v>
      </c>
      <c r="N25" s="18">
        <v>55935147870</v>
      </c>
      <c r="P25" s="18">
        <v>0</v>
      </c>
      <c r="R25" s="18">
        <f t="shared" si="1"/>
        <v>55935147870</v>
      </c>
    </row>
    <row r="26" spans="1:18" ht="21.75" customHeight="1" x14ac:dyDescent="0.2">
      <c r="A26" s="8" t="s">
        <v>72</v>
      </c>
      <c r="C26" s="23" t="s">
        <v>74</v>
      </c>
      <c r="F26" s="20">
        <v>23</v>
      </c>
      <c r="H26" s="18">
        <v>72237437601</v>
      </c>
      <c r="J26" s="18">
        <v>0</v>
      </c>
      <c r="L26" s="18">
        <f t="shared" si="0"/>
        <v>72237437601</v>
      </c>
      <c r="N26" s="18">
        <v>369400909613</v>
      </c>
      <c r="P26" s="18">
        <v>0</v>
      </c>
      <c r="R26" s="18">
        <f t="shared" si="1"/>
        <v>369400909613</v>
      </c>
    </row>
    <row r="27" spans="1:18" ht="21.75" customHeight="1" x14ac:dyDescent="0.2">
      <c r="A27" s="8" t="s">
        <v>75</v>
      </c>
      <c r="C27" s="23" t="s">
        <v>77</v>
      </c>
      <c r="F27" s="20">
        <v>23</v>
      </c>
      <c r="H27" s="18">
        <v>252556641657</v>
      </c>
      <c r="J27" s="18">
        <v>0</v>
      </c>
      <c r="L27" s="18">
        <f t="shared" si="0"/>
        <v>252556641657</v>
      </c>
      <c r="N27" s="18">
        <v>909311281950</v>
      </c>
      <c r="P27" s="18">
        <v>0</v>
      </c>
      <c r="R27" s="18">
        <f t="shared" si="1"/>
        <v>909311281950</v>
      </c>
    </row>
    <row r="28" spans="1:18" ht="21.75" customHeight="1" x14ac:dyDescent="0.2">
      <c r="A28" s="8" t="s">
        <v>78</v>
      </c>
      <c r="C28" s="23" t="s">
        <v>80</v>
      </c>
      <c r="F28" s="20">
        <v>23</v>
      </c>
      <c r="H28" s="18">
        <v>95854688</v>
      </c>
      <c r="J28" s="18">
        <v>0</v>
      </c>
      <c r="L28" s="18">
        <f t="shared" si="0"/>
        <v>95854688</v>
      </c>
      <c r="N28" s="18">
        <f>362902889+268805000000</f>
        <v>269167902889</v>
      </c>
      <c r="P28" s="18">
        <v>0</v>
      </c>
      <c r="R28" s="18">
        <f t="shared" si="1"/>
        <v>269167902889</v>
      </c>
    </row>
    <row r="29" spans="1:18" ht="21.75" customHeight="1" x14ac:dyDescent="0.2">
      <c r="A29" s="8" t="s">
        <v>81</v>
      </c>
      <c r="C29" s="23" t="s">
        <v>83</v>
      </c>
      <c r="F29" s="20">
        <v>23</v>
      </c>
      <c r="H29" s="18">
        <v>503163402476</v>
      </c>
      <c r="J29" s="18">
        <v>0</v>
      </c>
      <c r="L29" s="18">
        <f t="shared" si="0"/>
        <v>503163402476</v>
      </c>
      <c r="N29" s="18">
        <f>1372472900233+1667550000000</f>
        <v>3040022900233</v>
      </c>
      <c r="P29" s="18">
        <v>0</v>
      </c>
      <c r="R29" s="18">
        <f t="shared" si="1"/>
        <v>3040022900233</v>
      </c>
    </row>
    <row r="30" spans="1:18" ht="21.75" customHeight="1" x14ac:dyDescent="0.2">
      <c r="A30" s="8" t="s">
        <v>84</v>
      </c>
      <c r="C30" s="23" t="s">
        <v>86</v>
      </c>
      <c r="F30" s="20">
        <v>23</v>
      </c>
      <c r="H30" s="18">
        <v>125917351339</v>
      </c>
      <c r="J30" s="18">
        <v>0</v>
      </c>
      <c r="L30" s="18">
        <f t="shared" si="0"/>
        <v>125917351339</v>
      </c>
      <c r="N30" s="18">
        <v>273241313923</v>
      </c>
      <c r="P30" s="18">
        <v>0</v>
      </c>
      <c r="R30" s="18">
        <f t="shared" si="1"/>
        <v>273241313923</v>
      </c>
    </row>
    <row r="31" spans="1:18" ht="21.75" customHeight="1" x14ac:dyDescent="0.2">
      <c r="A31" s="8" t="s">
        <v>87</v>
      </c>
      <c r="C31" s="23" t="s">
        <v>88</v>
      </c>
      <c r="F31" s="20">
        <v>23</v>
      </c>
      <c r="H31" s="18">
        <v>122322441652</v>
      </c>
      <c r="J31" s="18">
        <v>0</v>
      </c>
      <c r="L31" s="18">
        <f t="shared" si="0"/>
        <v>122322441652</v>
      </c>
      <c r="N31" s="18">
        <f>357673442410+1335054883238</f>
        <v>1692728325648</v>
      </c>
      <c r="P31" s="18">
        <v>0</v>
      </c>
      <c r="R31" s="18">
        <f t="shared" si="1"/>
        <v>1692728325648</v>
      </c>
    </row>
    <row r="32" spans="1:18" ht="21.75" customHeight="1" x14ac:dyDescent="0.2">
      <c r="A32" s="8" t="s">
        <v>89</v>
      </c>
      <c r="C32" s="23" t="s">
        <v>91</v>
      </c>
      <c r="F32" s="20">
        <v>23</v>
      </c>
      <c r="H32" s="18">
        <v>40637052557</v>
      </c>
      <c r="J32" s="18">
        <v>0</v>
      </c>
      <c r="L32" s="18">
        <f t="shared" si="0"/>
        <v>40637052557</v>
      </c>
      <c r="N32" s="18">
        <v>108440974751</v>
      </c>
      <c r="P32" s="18">
        <v>0</v>
      </c>
      <c r="R32" s="18">
        <f t="shared" si="1"/>
        <v>108440974751</v>
      </c>
    </row>
    <row r="33" spans="1:18" ht="21.75" customHeight="1" x14ac:dyDescent="0.2">
      <c r="A33" s="8" t="s">
        <v>92</v>
      </c>
      <c r="C33" s="23" t="s">
        <v>94</v>
      </c>
      <c r="F33" s="20">
        <v>23</v>
      </c>
      <c r="H33" s="18">
        <v>25525766003</v>
      </c>
      <c r="J33" s="18">
        <v>0</v>
      </c>
      <c r="L33" s="18">
        <f t="shared" si="0"/>
        <v>25525766003</v>
      </c>
      <c r="N33" s="18">
        <v>103907341060</v>
      </c>
      <c r="P33" s="18">
        <v>0</v>
      </c>
      <c r="R33" s="18">
        <f t="shared" si="1"/>
        <v>103907341060</v>
      </c>
    </row>
    <row r="34" spans="1:18" ht="21.75" customHeight="1" x14ac:dyDescent="0.2">
      <c r="A34" s="8" t="s">
        <v>95</v>
      </c>
      <c r="C34" s="23" t="s">
        <v>97</v>
      </c>
      <c r="F34" s="20">
        <v>23</v>
      </c>
      <c r="H34" s="18">
        <v>1009465664604</v>
      </c>
      <c r="J34" s="18">
        <v>0</v>
      </c>
      <c r="L34" s="18">
        <f t="shared" si="0"/>
        <v>1009465664604</v>
      </c>
      <c r="N34" s="18">
        <v>4085836892482</v>
      </c>
      <c r="P34" s="18">
        <v>0</v>
      </c>
      <c r="R34" s="18">
        <f t="shared" si="1"/>
        <v>4085836892482</v>
      </c>
    </row>
    <row r="35" spans="1:18" ht="21.75" customHeight="1" x14ac:dyDescent="0.2">
      <c r="A35" s="8" t="s">
        <v>98</v>
      </c>
      <c r="C35" s="23" t="s">
        <v>100</v>
      </c>
      <c r="F35" s="20">
        <v>23</v>
      </c>
      <c r="H35" s="18">
        <f>28364209350+5596986295</f>
        <v>33961195645</v>
      </c>
      <c r="J35" s="18">
        <v>0</v>
      </c>
      <c r="L35" s="18">
        <f t="shared" si="0"/>
        <v>33961195645</v>
      </c>
      <c r="N35" s="18">
        <f>111492217050+21665753400</f>
        <v>133157970450</v>
      </c>
      <c r="P35" s="18">
        <v>0</v>
      </c>
      <c r="R35" s="18">
        <f t="shared" si="1"/>
        <v>133157970450</v>
      </c>
    </row>
    <row r="36" spans="1:18" ht="21.75" customHeight="1" x14ac:dyDescent="0.2">
      <c r="A36" s="8" t="s">
        <v>201</v>
      </c>
      <c r="C36" s="23" t="s">
        <v>59</v>
      </c>
      <c r="F36" s="20">
        <v>23</v>
      </c>
      <c r="H36" s="18">
        <v>31288574851</v>
      </c>
      <c r="J36" s="18">
        <v>0</v>
      </c>
      <c r="L36" s="18">
        <f t="shared" si="0"/>
        <v>31288574851</v>
      </c>
      <c r="N36" s="18">
        <v>106864178675</v>
      </c>
      <c r="P36" s="18">
        <v>0</v>
      </c>
      <c r="R36" s="18">
        <f t="shared" si="1"/>
        <v>106864178675</v>
      </c>
    </row>
    <row r="37" spans="1:18" ht="21.75" customHeight="1" x14ac:dyDescent="0.2">
      <c r="A37" s="6" t="s">
        <v>101</v>
      </c>
      <c r="C37" s="23" t="s">
        <v>103</v>
      </c>
      <c r="F37" s="20">
        <v>20.5</v>
      </c>
      <c r="H37" s="15">
        <v>204355078783</v>
      </c>
      <c r="J37" s="15">
        <v>0</v>
      </c>
      <c r="L37" s="18">
        <f t="shared" si="0"/>
        <v>204355078783</v>
      </c>
      <c r="N37" s="15">
        <v>683800607287</v>
      </c>
      <c r="P37" s="15">
        <v>0</v>
      </c>
      <c r="R37" s="18">
        <f t="shared" si="1"/>
        <v>683800607287</v>
      </c>
    </row>
    <row r="38" spans="1:18" ht="21.75" customHeight="1" thickBot="1" x14ac:dyDescent="0.25">
      <c r="A38" s="7" t="s">
        <v>25</v>
      </c>
      <c r="C38" s="18"/>
      <c r="F38" s="18"/>
      <c r="H38" s="16">
        <f>SUM(H8:H37)</f>
        <v>3537295756935</v>
      </c>
      <c r="J38" s="16">
        <f>SUM(J8:J37)</f>
        <v>0</v>
      </c>
      <c r="L38" s="16">
        <f>SUM(L8:L37)</f>
        <v>3537295756935</v>
      </c>
      <c r="N38" s="16">
        <f>SUM(N8:N37)</f>
        <v>16329024415585</v>
      </c>
      <c r="P38" s="16">
        <v>0</v>
      </c>
      <c r="R38" s="16">
        <f>SUM(R8:R37)</f>
        <v>16329024415585</v>
      </c>
    </row>
    <row r="39" spans="1:18" ht="13.5" thickTop="1" x14ac:dyDescent="0.2"/>
    <row r="40" spans="1:18" x14ac:dyDescent="0.2">
      <c r="N40" s="29"/>
      <c r="R40" s="29"/>
    </row>
    <row r="41" spans="1:18" x14ac:dyDescent="0.2">
      <c r="H41" s="29"/>
      <c r="R41" s="29"/>
    </row>
    <row r="43" spans="1:18" x14ac:dyDescent="0.2">
      <c r="N43" s="29"/>
    </row>
    <row r="45" spans="1:18" x14ac:dyDescent="0.2">
      <c r="H45" s="29"/>
    </row>
  </sheetData>
  <sortState xmlns:xlrd2="http://schemas.microsoft.com/office/spreadsheetml/2017/richdata2" ref="A8:T37">
    <sortCondition ref="A8:A37"/>
  </sortState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6"/>
  <sheetViews>
    <sheetView rightToLeft="1" workbookViewId="0">
      <selection activeCell="G18" sqref="G18:I22"/>
    </sheetView>
  </sheetViews>
  <sheetFormatPr defaultRowHeight="12.75" x14ac:dyDescent="0.2"/>
  <cols>
    <col min="1" max="1" width="39" customWidth="1"/>
    <col min="2" max="2" width="1.28515625" customWidth="1"/>
    <col min="3" max="3" width="17.5703125" bestFit="1" customWidth="1"/>
    <col min="4" max="4" width="1.28515625" customWidth="1"/>
    <col min="5" max="5" width="14.7109375" bestFit="1" customWidth="1"/>
    <col min="6" max="6" width="1.28515625" customWidth="1"/>
    <col min="7" max="7" width="17.85546875" bestFit="1" customWidth="1"/>
    <col min="8" max="8" width="1.28515625" customWidth="1"/>
    <col min="9" max="9" width="17.85546875" bestFit="1" customWidth="1"/>
    <col min="10" max="10" width="1.28515625" customWidth="1"/>
    <col min="11" max="11" width="1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5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1.75" customHeight="1" x14ac:dyDescent="0.2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5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5" ht="14.45" customHeight="1" x14ac:dyDescent="0.2"/>
    <row r="5" spans="1:15" ht="14.45" customHeight="1" x14ac:dyDescent="0.2">
      <c r="A5" s="42" t="s">
        <v>190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5" ht="14.45" customHeight="1" x14ac:dyDescent="0.2">
      <c r="A6" s="43" t="s">
        <v>134</v>
      </c>
      <c r="C6" s="43" t="s">
        <v>146</v>
      </c>
      <c r="D6" s="43"/>
      <c r="E6" s="43"/>
      <c r="F6" s="43"/>
      <c r="G6" s="43"/>
      <c r="I6" s="43" t="s">
        <v>147</v>
      </c>
      <c r="J6" s="43"/>
      <c r="K6" s="43"/>
      <c r="L6" s="43"/>
      <c r="M6" s="43"/>
    </row>
    <row r="7" spans="1:15" ht="29.1" customHeight="1" x14ac:dyDescent="0.2">
      <c r="A7" s="43"/>
      <c r="C7" s="10" t="s">
        <v>183</v>
      </c>
      <c r="D7" s="3"/>
      <c r="E7" s="10" t="s">
        <v>180</v>
      </c>
      <c r="F7" s="3"/>
      <c r="G7" s="10" t="s">
        <v>184</v>
      </c>
      <c r="I7" s="10" t="s">
        <v>183</v>
      </c>
      <c r="J7" s="3"/>
      <c r="K7" s="10" t="s">
        <v>180</v>
      </c>
      <c r="L7" s="3"/>
      <c r="M7" s="10" t="s">
        <v>184</v>
      </c>
    </row>
    <row r="8" spans="1:15" ht="21.75" customHeight="1" x14ac:dyDescent="0.2">
      <c r="A8" s="5" t="s">
        <v>205</v>
      </c>
      <c r="C8" s="12">
        <v>459304390336</v>
      </c>
      <c r="D8" s="13"/>
      <c r="E8" s="12">
        <v>9688993551</v>
      </c>
      <c r="F8" s="13"/>
      <c r="G8" s="12">
        <v>449615396785</v>
      </c>
      <c r="H8" s="13"/>
      <c r="I8" s="12">
        <v>2580956566558</v>
      </c>
      <c r="J8" s="13"/>
      <c r="K8" s="12">
        <v>13235237222</v>
      </c>
      <c r="L8" s="13"/>
      <c r="M8" s="12">
        <v>2567721329336</v>
      </c>
      <c r="N8" s="13"/>
      <c r="O8" s="13"/>
    </row>
    <row r="9" spans="1:15" ht="21.75" customHeight="1" x14ac:dyDescent="0.2">
      <c r="A9" s="8" t="s">
        <v>206</v>
      </c>
      <c r="C9" s="18">
        <v>0</v>
      </c>
      <c r="D9" s="13"/>
      <c r="E9" s="18">
        <v>0</v>
      </c>
      <c r="F9" s="13"/>
      <c r="G9" s="18">
        <v>0</v>
      </c>
      <c r="H9" s="13"/>
      <c r="I9" s="18">
        <v>144688</v>
      </c>
      <c r="J9" s="13"/>
      <c r="K9" s="18">
        <v>0</v>
      </c>
      <c r="L9" s="13"/>
      <c r="M9" s="18">
        <v>144688</v>
      </c>
      <c r="N9" s="13"/>
      <c r="O9" s="13"/>
    </row>
    <row r="10" spans="1:15" ht="21.75" customHeight="1" x14ac:dyDescent="0.2">
      <c r="A10" s="8" t="s">
        <v>207</v>
      </c>
      <c r="C10" s="18">
        <v>131132808327</v>
      </c>
      <c r="D10" s="13"/>
      <c r="E10" s="18">
        <v>1036441406</v>
      </c>
      <c r="F10" s="13"/>
      <c r="G10" s="18">
        <v>130096366921</v>
      </c>
      <c r="H10" s="13"/>
      <c r="I10" s="18">
        <v>230236334307</v>
      </c>
      <c r="J10" s="13"/>
      <c r="K10" s="18">
        <v>1337909403</v>
      </c>
      <c r="L10" s="13"/>
      <c r="M10" s="18">
        <v>228898424904</v>
      </c>
      <c r="N10" s="13"/>
      <c r="O10" s="13"/>
    </row>
    <row r="11" spans="1:15" ht="21.75" customHeight="1" x14ac:dyDescent="0.2">
      <c r="A11" s="8" t="s">
        <v>208</v>
      </c>
      <c r="C11" s="18">
        <v>1165811</v>
      </c>
      <c r="D11" s="13"/>
      <c r="E11" s="18">
        <v>0</v>
      </c>
      <c r="F11" s="13"/>
      <c r="G11" s="18">
        <v>1165811</v>
      </c>
      <c r="H11" s="13"/>
      <c r="I11" s="18">
        <v>4759544</v>
      </c>
      <c r="J11" s="13"/>
      <c r="K11" s="18">
        <v>0</v>
      </c>
      <c r="L11" s="13"/>
      <c r="M11" s="18">
        <v>4759544</v>
      </c>
      <c r="N11" s="13"/>
      <c r="O11" s="13"/>
    </row>
    <row r="12" spans="1:15" ht="21.75" customHeight="1" x14ac:dyDescent="0.2">
      <c r="A12" s="8" t="s">
        <v>209</v>
      </c>
      <c r="C12" s="18">
        <v>561181112607</v>
      </c>
      <c r="D12" s="13"/>
      <c r="E12" s="18">
        <v>275269255</v>
      </c>
      <c r="F12" s="13"/>
      <c r="G12" s="18">
        <v>560905843352</v>
      </c>
      <c r="H12" s="13"/>
      <c r="I12" s="18">
        <v>1975113620644</v>
      </c>
      <c r="J12" s="13"/>
      <c r="K12" s="18">
        <v>3091142904</v>
      </c>
      <c r="L12" s="13"/>
      <c r="M12" s="18">
        <v>1972022477740</v>
      </c>
      <c r="N12" s="13"/>
      <c r="O12" s="13"/>
    </row>
    <row r="13" spans="1:15" ht="21.75" customHeight="1" x14ac:dyDescent="0.2">
      <c r="A13" s="8" t="s">
        <v>210</v>
      </c>
      <c r="C13" s="18">
        <v>455890410941</v>
      </c>
      <c r="D13" s="13"/>
      <c r="E13" s="18">
        <v>5301108578</v>
      </c>
      <c r="F13" s="13"/>
      <c r="G13" s="18">
        <v>450589302363</v>
      </c>
      <c r="H13" s="13"/>
      <c r="I13" s="18">
        <v>456955751560</v>
      </c>
      <c r="J13" s="13"/>
      <c r="K13" s="18">
        <v>5301108578</v>
      </c>
      <c r="L13" s="13"/>
      <c r="M13" s="18">
        <v>451654642982</v>
      </c>
      <c r="N13" s="13"/>
      <c r="O13" s="13"/>
    </row>
    <row r="14" spans="1:15" ht="21.75" customHeight="1" x14ac:dyDescent="0.2">
      <c r="A14" s="8" t="s">
        <v>212</v>
      </c>
      <c r="C14" s="18">
        <v>584785961541</v>
      </c>
      <c r="D14" s="13"/>
      <c r="E14" s="18">
        <v>3224305208</v>
      </c>
      <c r="F14" s="13"/>
      <c r="G14" s="18">
        <v>581561656333</v>
      </c>
      <c r="H14" s="13"/>
      <c r="I14" s="18">
        <v>1195294015140</v>
      </c>
      <c r="J14" s="13"/>
      <c r="K14" s="18">
        <v>4885666868</v>
      </c>
      <c r="L14" s="13"/>
      <c r="M14" s="18">
        <v>1190408348272</v>
      </c>
      <c r="N14" s="13"/>
      <c r="O14" s="13"/>
    </row>
    <row r="15" spans="1:15" ht="21.75" customHeight="1" x14ac:dyDescent="0.2">
      <c r="A15" s="8" t="s">
        <v>211</v>
      </c>
      <c r="C15" s="18">
        <v>25480712384</v>
      </c>
      <c r="D15" s="13"/>
      <c r="E15" s="18">
        <v>10738175</v>
      </c>
      <c r="F15" s="13"/>
      <c r="G15" s="18">
        <v>25469974209</v>
      </c>
      <c r="H15" s="13"/>
      <c r="I15" s="18">
        <v>92058757436</v>
      </c>
      <c r="J15" s="13"/>
      <c r="K15" s="18">
        <v>123489012</v>
      </c>
      <c r="L15" s="13"/>
      <c r="M15" s="18">
        <v>91935268424</v>
      </c>
      <c r="N15" s="13"/>
      <c r="O15" s="13"/>
    </row>
    <row r="16" spans="1:15" ht="21.75" customHeight="1" thickBot="1" x14ac:dyDescent="0.25">
      <c r="A16" s="7" t="s">
        <v>25</v>
      </c>
      <c r="C16" s="16">
        <f>SUM(C8:C15)</f>
        <v>2217776561947</v>
      </c>
      <c r="D16" s="13"/>
      <c r="E16" s="16">
        <f>SUM(E8:E15)</f>
        <v>19536856173</v>
      </c>
      <c r="F16" s="13"/>
      <c r="G16" s="16">
        <f>SUM(G8:G15)</f>
        <v>2198239705774</v>
      </c>
      <c r="H16" s="13"/>
      <c r="I16" s="16">
        <f>SUM(I8:I15)</f>
        <v>6530619949877</v>
      </c>
      <c r="J16" s="13"/>
      <c r="K16" s="16">
        <f>SUM(K8:K15)</f>
        <v>27974553987</v>
      </c>
      <c r="L16" s="13"/>
      <c r="M16" s="16">
        <f>SUM(M8:M15)</f>
        <v>6502645395890</v>
      </c>
      <c r="N16" s="13"/>
      <c r="O16" s="13"/>
    </row>
    <row r="19" spans="3:9" x14ac:dyDescent="0.2">
      <c r="C19" s="19"/>
      <c r="I19" s="19"/>
    </row>
    <row r="20" spans="3:9" x14ac:dyDescent="0.2">
      <c r="C20" s="19"/>
    </row>
    <row r="21" spans="3:9" x14ac:dyDescent="0.2">
      <c r="I21" s="19"/>
    </row>
    <row r="23" spans="3:9" x14ac:dyDescent="0.2">
      <c r="I23" s="19"/>
    </row>
    <row r="26" spans="3:9" x14ac:dyDescent="0.2">
      <c r="C26" s="1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28"/>
  <sheetViews>
    <sheetView rightToLeft="1" workbookViewId="0">
      <selection activeCell="Q23" sqref="Q23"/>
    </sheetView>
  </sheetViews>
  <sheetFormatPr defaultRowHeight="12.75" x14ac:dyDescent="0.2"/>
  <cols>
    <col min="1" max="1" width="40.28515625" customWidth="1"/>
    <col min="2" max="2" width="1.28515625" customWidth="1"/>
    <col min="3" max="3" width="9.7109375" bestFit="1" customWidth="1"/>
    <col min="4" max="4" width="1.28515625" customWidth="1"/>
    <col min="5" max="5" width="17.7109375" bestFit="1" customWidth="1"/>
    <col min="6" max="6" width="1.28515625" customWidth="1"/>
    <col min="7" max="7" width="17.710937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22" customWidth="1"/>
    <col min="18" max="18" width="0.28515625" customWidth="1"/>
  </cols>
  <sheetData>
    <row r="1" spans="1:19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1.75" customHeight="1" x14ac:dyDescent="0.2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9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9" ht="14.45" customHeight="1" x14ac:dyDescent="0.2"/>
    <row r="5" spans="1:19" ht="14.45" customHeight="1" x14ac:dyDescent="0.2">
      <c r="A5" s="42" t="s">
        <v>191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9" ht="14.45" customHeight="1" x14ac:dyDescent="0.2">
      <c r="A6" s="43" t="s">
        <v>134</v>
      </c>
      <c r="C6" s="43" t="s">
        <v>146</v>
      </c>
      <c r="D6" s="43"/>
      <c r="E6" s="43"/>
      <c r="F6" s="43"/>
      <c r="G6" s="43"/>
      <c r="H6" s="43"/>
      <c r="I6" s="43"/>
      <c r="K6" s="43" t="s">
        <v>147</v>
      </c>
      <c r="L6" s="43"/>
      <c r="M6" s="43"/>
      <c r="N6" s="43"/>
      <c r="O6" s="43"/>
      <c r="P6" s="43"/>
      <c r="Q6" s="43"/>
    </row>
    <row r="7" spans="1:19" ht="29.1" customHeight="1" x14ac:dyDescent="0.2">
      <c r="A7" s="43"/>
      <c r="C7" s="10" t="s">
        <v>8</v>
      </c>
      <c r="D7" s="3"/>
      <c r="E7" s="10" t="s">
        <v>192</v>
      </c>
      <c r="F7" s="3"/>
      <c r="G7" s="10" t="s">
        <v>193</v>
      </c>
      <c r="H7" s="3"/>
      <c r="I7" s="10" t="s">
        <v>194</v>
      </c>
      <c r="K7" s="10" t="s">
        <v>8</v>
      </c>
      <c r="L7" s="3"/>
      <c r="M7" s="10" t="s">
        <v>192</v>
      </c>
      <c r="N7" s="3"/>
      <c r="O7" s="10" t="s">
        <v>193</v>
      </c>
      <c r="P7" s="3"/>
      <c r="Q7" s="10" t="s">
        <v>194</v>
      </c>
    </row>
    <row r="8" spans="1:19" ht="21.75" customHeight="1" x14ac:dyDescent="0.2">
      <c r="A8" s="5" t="s">
        <v>24</v>
      </c>
      <c r="C8" s="12">
        <v>0</v>
      </c>
      <c r="D8" s="13"/>
      <c r="E8" s="12">
        <v>0</v>
      </c>
      <c r="F8" s="13"/>
      <c r="G8" s="12">
        <v>0</v>
      </c>
      <c r="H8" s="13"/>
      <c r="I8" s="12">
        <v>0</v>
      </c>
      <c r="J8" s="13"/>
      <c r="K8" s="12">
        <v>2698035</v>
      </c>
      <c r="L8" s="13"/>
      <c r="M8" s="12">
        <v>410469137608</v>
      </c>
      <c r="N8" s="13"/>
      <c r="O8" s="12">
        <v>365333841957</v>
      </c>
      <c r="P8" s="13"/>
      <c r="Q8" s="12">
        <v>45135295651</v>
      </c>
      <c r="R8" s="13"/>
      <c r="S8" s="13"/>
    </row>
    <row r="9" spans="1:19" ht="21.75" customHeight="1" x14ac:dyDescent="0.2">
      <c r="A9" s="8" t="s">
        <v>81</v>
      </c>
      <c r="C9" s="18">
        <v>5000</v>
      </c>
      <c r="D9" s="13"/>
      <c r="E9" s="18">
        <v>4104616903</v>
      </c>
      <c r="F9" s="13"/>
      <c r="G9" s="18">
        <v>4294707085</v>
      </c>
      <c r="H9" s="13"/>
      <c r="I9" s="18">
        <v>-190090182</v>
      </c>
      <c r="J9" s="13"/>
      <c r="K9" s="18">
        <v>25000</v>
      </c>
      <c r="L9" s="13"/>
      <c r="M9" s="18">
        <v>20748611811</v>
      </c>
      <c r="N9" s="13"/>
      <c r="O9" s="18">
        <v>22306121255</v>
      </c>
      <c r="P9" s="13"/>
      <c r="Q9" s="18">
        <v>-1557509444</v>
      </c>
      <c r="R9" s="13"/>
      <c r="S9" s="13"/>
    </row>
    <row r="10" spans="1:19" ht="21.75" customHeight="1" x14ac:dyDescent="0.2">
      <c r="A10" s="8" t="s">
        <v>84</v>
      </c>
      <c r="C10" s="18">
        <v>6773103</v>
      </c>
      <c r="D10" s="13"/>
      <c r="E10" s="18">
        <v>6108369678431</v>
      </c>
      <c r="F10" s="13"/>
      <c r="G10" s="18">
        <f>6068700288000-857600675588</f>
        <v>5211099612412</v>
      </c>
      <c r="H10" s="13"/>
      <c r="I10" s="18">
        <f>E10-G10</f>
        <v>897270066019</v>
      </c>
      <c r="J10" s="13"/>
      <c r="K10" s="18">
        <v>6773103</v>
      </c>
      <c r="L10" s="13"/>
      <c r="M10" s="18">
        <v>6108369678431</v>
      </c>
      <c r="N10" s="13"/>
      <c r="O10" s="18">
        <v>6068700288000</v>
      </c>
      <c r="P10" s="13"/>
      <c r="Q10" s="18">
        <v>39669390431</v>
      </c>
      <c r="R10" s="13"/>
      <c r="S10" s="13"/>
    </row>
    <row r="11" spans="1:19" ht="21.75" customHeight="1" x14ac:dyDescent="0.2">
      <c r="A11" s="8" t="s">
        <v>157</v>
      </c>
      <c r="C11" s="18">
        <v>0</v>
      </c>
      <c r="D11" s="13"/>
      <c r="E11" s="18">
        <v>0</v>
      </c>
      <c r="F11" s="13"/>
      <c r="G11" s="18">
        <v>0</v>
      </c>
      <c r="H11" s="13"/>
      <c r="I11" s="18">
        <v>0</v>
      </c>
      <c r="J11" s="13"/>
      <c r="K11" s="18">
        <v>832807</v>
      </c>
      <c r="L11" s="13"/>
      <c r="M11" s="18">
        <v>832807000000</v>
      </c>
      <c r="N11" s="13"/>
      <c r="O11" s="18">
        <v>811163256603</v>
      </c>
      <c r="P11" s="13"/>
      <c r="Q11" s="18">
        <v>21643743397</v>
      </c>
      <c r="R11" s="13"/>
      <c r="S11" s="13"/>
    </row>
    <row r="12" spans="1:19" ht="21.75" customHeight="1" x14ac:dyDescent="0.2">
      <c r="A12" s="8" t="s">
        <v>158</v>
      </c>
      <c r="C12" s="18">
        <v>0</v>
      </c>
      <c r="D12" s="13"/>
      <c r="E12" s="18">
        <v>0</v>
      </c>
      <c r="F12" s="13"/>
      <c r="G12" s="18">
        <v>0</v>
      </c>
      <c r="H12" s="13"/>
      <c r="I12" s="18">
        <v>0</v>
      </c>
      <c r="J12" s="13"/>
      <c r="K12" s="18">
        <v>811000</v>
      </c>
      <c r="L12" s="13"/>
      <c r="M12" s="18">
        <v>1499300566000</v>
      </c>
      <c r="N12" s="13"/>
      <c r="O12" s="18">
        <v>1500041232266</v>
      </c>
      <c r="P12" s="13"/>
      <c r="Q12" s="18">
        <v>-740666266</v>
      </c>
      <c r="R12" s="13"/>
      <c r="S12" s="13"/>
    </row>
    <row r="13" spans="1:19" ht="21.75" customHeight="1" x14ac:dyDescent="0.2">
      <c r="A13" s="8" t="s">
        <v>159</v>
      </c>
      <c r="C13" s="18">
        <v>0</v>
      </c>
      <c r="D13" s="13"/>
      <c r="E13" s="18">
        <v>0</v>
      </c>
      <c r="F13" s="13"/>
      <c r="G13" s="18">
        <v>0</v>
      </c>
      <c r="H13" s="13"/>
      <c r="I13" s="18">
        <v>0</v>
      </c>
      <c r="J13" s="13"/>
      <c r="K13" s="18">
        <v>1599640</v>
      </c>
      <c r="L13" s="13"/>
      <c r="M13" s="18">
        <v>1599640000000</v>
      </c>
      <c r="N13" s="13"/>
      <c r="O13" s="18">
        <v>1579329150169</v>
      </c>
      <c r="P13" s="13"/>
      <c r="Q13" s="18">
        <v>20310849831</v>
      </c>
      <c r="R13" s="13"/>
      <c r="S13" s="13"/>
    </row>
    <row r="14" spans="1:19" ht="21.75" customHeight="1" x14ac:dyDescent="0.2">
      <c r="A14" s="8" t="s">
        <v>39</v>
      </c>
      <c r="C14" s="18">
        <v>0</v>
      </c>
      <c r="D14" s="13"/>
      <c r="E14" s="18">
        <v>0</v>
      </c>
      <c r="F14" s="13"/>
      <c r="G14" s="18">
        <v>0</v>
      </c>
      <c r="H14" s="13"/>
      <c r="I14" s="18">
        <v>0</v>
      </c>
      <c r="J14" s="13"/>
      <c r="K14" s="18">
        <v>1374300</v>
      </c>
      <c r="L14" s="13"/>
      <c r="M14" s="18">
        <v>6667067110782</v>
      </c>
      <c r="N14" s="13"/>
      <c r="O14" s="18">
        <v>6669598781329</v>
      </c>
      <c r="P14" s="13"/>
      <c r="Q14" s="18">
        <v>-2531670547</v>
      </c>
      <c r="R14" s="13"/>
      <c r="S14" s="13"/>
    </row>
    <row r="15" spans="1:19" ht="21.75" customHeight="1" x14ac:dyDescent="0.2">
      <c r="A15" s="8" t="s">
        <v>160</v>
      </c>
      <c r="C15" s="18">
        <v>0</v>
      </c>
      <c r="D15" s="13"/>
      <c r="E15" s="18">
        <v>0</v>
      </c>
      <c r="F15" s="13"/>
      <c r="G15" s="18">
        <v>0</v>
      </c>
      <c r="H15" s="13"/>
      <c r="I15" s="18">
        <v>0</v>
      </c>
      <c r="J15" s="13"/>
      <c r="K15" s="18">
        <v>3504343</v>
      </c>
      <c r="L15" s="13"/>
      <c r="M15" s="18">
        <v>3229286329641</v>
      </c>
      <c r="N15" s="13"/>
      <c r="O15" s="18">
        <v>3225499779301</v>
      </c>
      <c r="P15" s="13"/>
      <c r="Q15" s="18">
        <v>3786550340</v>
      </c>
      <c r="R15" s="13"/>
      <c r="S15" s="13"/>
    </row>
    <row r="16" spans="1:19" ht="21.75" customHeight="1" x14ac:dyDescent="0.2">
      <c r="A16" s="8" t="s">
        <v>54</v>
      </c>
      <c r="C16" s="18">
        <v>0</v>
      </c>
      <c r="D16" s="13"/>
      <c r="E16" s="18">
        <v>0</v>
      </c>
      <c r="F16" s="13"/>
      <c r="G16" s="18">
        <v>0</v>
      </c>
      <c r="H16" s="13"/>
      <c r="I16" s="18">
        <v>0</v>
      </c>
      <c r="J16" s="13"/>
      <c r="K16" s="18">
        <v>200</v>
      </c>
      <c r="L16" s="13"/>
      <c r="M16" s="18">
        <v>176609524</v>
      </c>
      <c r="N16" s="13"/>
      <c r="O16" s="18">
        <v>164097326</v>
      </c>
      <c r="P16" s="13"/>
      <c r="Q16" s="18">
        <v>12512198</v>
      </c>
      <c r="R16" s="13"/>
      <c r="S16" s="13"/>
    </row>
    <row r="17" spans="1:19" ht="21.75" customHeight="1" x14ac:dyDescent="0.2">
      <c r="A17" s="8" t="s">
        <v>69</v>
      </c>
      <c r="C17" s="18">
        <v>0</v>
      </c>
      <c r="D17" s="13"/>
      <c r="E17" s="18">
        <v>0</v>
      </c>
      <c r="F17" s="13"/>
      <c r="G17" s="18">
        <v>0</v>
      </c>
      <c r="H17" s="13"/>
      <c r="I17" s="18">
        <v>0</v>
      </c>
      <c r="J17" s="13"/>
      <c r="K17" s="18">
        <v>10000</v>
      </c>
      <c r="L17" s="13"/>
      <c r="M17" s="18">
        <v>8572536148</v>
      </c>
      <c r="N17" s="13"/>
      <c r="O17" s="18">
        <v>7965377108</v>
      </c>
      <c r="P17" s="13"/>
      <c r="Q17" s="18">
        <v>607159040</v>
      </c>
      <c r="R17" s="13"/>
      <c r="S17" s="13"/>
    </row>
    <row r="18" spans="1:19" ht="21.75" customHeight="1" x14ac:dyDescent="0.2">
      <c r="A18" s="8" t="s">
        <v>161</v>
      </c>
      <c r="C18" s="18">
        <v>0</v>
      </c>
      <c r="D18" s="13"/>
      <c r="E18" s="18">
        <v>0</v>
      </c>
      <c r="F18" s="13"/>
      <c r="G18" s="18">
        <v>0</v>
      </c>
      <c r="H18" s="13"/>
      <c r="I18" s="18">
        <v>0</v>
      </c>
      <c r="J18" s="13"/>
      <c r="K18" s="18">
        <v>14700000</v>
      </c>
      <c r="L18" s="13"/>
      <c r="M18" s="18">
        <v>13234833000000</v>
      </c>
      <c r="N18" s="13"/>
      <c r="O18" s="18">
        <v>13230900000000</v>
      </c>
      <c r="P18" s="13"/>
      <c r="Q18" s="18">
        <v>3933000000</v>
      </c>
      <c r="R18" s="13"/>
      <c r="S18" s="13"/>
    </row>
    <row r="19" spans="1:19" ht="21.75" customHeight="1" x14ac:dyDescent="0.2">
      <c r="A19" s="8" t="s">
        <v>72</v>
      </c>
      <c r="C19" s="18">
        <v>0</v>
      </c>
      <c r="D19" s="13"/>
      <c r="E19" s="18">
        <v>0</v>
      </c>
      <c r="F19" s="13"/>
      <c r="G19" s="18">
        <v>0</v>
      </c>
      <c r="H19" s="13"/>
      <c r="I19" s="18">
        <v>0</v>
      </c>
      <c r="J19" s="13"/>
      <c r="K19" s="18">
        <v>3368000</v>
      </c>
      <c r="L19" s="13"/>
      <c r="M19" s="18">
        <v>2741905446686</v>
      </c>
      <c r="N19" s="13"/>
      <c r="O19" s="18">
        <v>2703033425949</v>
      </c>
      <c r="P19" s="13"/>
      <c r="Q19" s="18">
        <v>38872020737</v>
      </c>
      <c r="R19" s="13"/>
      <c r="S19" s="13"/>
    </row>
    <row r="20" spans="1:19" ht="21.75" customHeight="1" x14ac:dyDescent="0.2">
      <c r="A20" s="8" t="s">
        <v>75</v>
      </c>
      <c r="C20" s="18">
        <v>0</v>
      </c>
      <c r="D20" s="13"/>
      <c r="E20" s="18">
        <v>0</v>
      </c>
      <c r="F20" s="13"/>
      <c r="G20" s="18">
        <v>0</v>
      </c>
      <c r="H20" s="13"/>
      <c r="I20" s="18">
        <v>0</v>
      </c>
      <c r="J20" s="13"/>
      <c r="K20" s="18">
        <v>10000</v>
      </c>
      <c r="L20" s="13"/>
      <c r="M20" s="18">
        <v>8399930055</v>
      </c>
      <c r="N20" s="13"/>
      <c r="O20" s="18">
        <v>9141441056</v>
      </c>
      <c r="P20" s="13"/>
      <c r="Q20" s="18">
        <f>-741511001-39577</f>
        <v>-741550578</v>
      </c>
      <c r="R20" s="13"/>
      <c r="S20" s="13"/>
    </row>
    <row r="21" spans="1:19" ht="21.75" customHeight="1" x14ac:dyDescent="0.2">
      <c r="A21" s="8" t="s">
        <v>95</v>
      </c>
      <c r="C21" s="18">
        <v>0</v>
      </c>
      <c r="D21" s="13"/>
      <c r="E21" s="18">
        <v>0</v>
      </c>
      <c r="F21" s="13"/>
      <c r="G21" s="18">
        <v>0</v>
      </c>
      <c r="H21" s="13"/>
      <c r="I21" s="18">
        <v>0</v>
      </c>
      <c r="J21" s="13"/>
      <c r="K21" s="18">
        <v>15000</v>
      </c>
      <c r="L21" s="13"/>
      <c r="M21" s="18">
        <v>14729486486</v>
      </c>
      <c r="N21" s="13"/>
      <c r="O21" s="18">
        <v>14991843750</v>
      </c>
      <c r="P21" s="13"/>
      <c r="Q21" s="18">
        <v>-262357264</v>
      </c>
      <c r="R21" s="13"/>
      <c r="S21" s="13"/>
    </row>
    <row r="22" spans="1:19" ht="21.75" customHeight="1" x14ac:dyDescent="0.2">
      <c r="A22" s="6" t="s">
        <v>87</v>
      </c>
      <c r="C22" s="18">
        <v>0</v>
      </c>
      <c r="D22" s="13"/>
      <c r="E22" s="15">
        <v>0</v>
      </c>
      <c r="F22" s="13"/>
      <c r="G22" s="15">
        <v>0</v>
      </c>
      <c r="H22" s="13"/>
      <c r="I22" s="15">
        <v>0</v>
      </c>
      <c r="J22" s="13"/>
      <c r="K22" s="18">
        <v>4240000</v>
      </c>
      <c r="L22" s="13"/>
      <c r="M22" s="15">
        <v>3415448374000</v>
      </c>
      <c r="N22" s="13"/>
      <c r="O22" s="15">
        <v>3778136800000</v>
      </c>
      <c r="P22" s="13"/>
      <c r="Q22" s="15">
        <v>-362688426000</v>
      </c>
      <c r="R22" s="13"/>
      <c r="S22" s="13"/>
    </row>
    <row r="23" spans="1:19" ht="21.75" customHeight="1" thickBot="1" x14ac:dyDescent="0.25">
      <c r="A23" s="7" t="s">
        <v>25</v>
      </c>
      <c r="C23" s="18"/>
      <c r="D23" s="13"/>
      <c r="E23" s="16">
        <f>SUM(E8:E22)</f>
        <v>6112474295334</v>
      </c>
      <c r="F23" s="13"/>
      <c r="G23" s="16">
        <f>SUM(G8:G22)</f>
        <v>5215394319497</v>
      </c>
      <c r="H23" s="13"/>
      <c r="I23" s="16">
        <f>SUM(I8:I22)</f>
        <v>897079975837</v>
      </c>
      <c r="J23" s="13"/>
      <c r="K23" s="18"/>
      <c r="L23" s="13"/>
      <c r="M23" s="16">
        <f>SUM(M8:M22)</f>
        <v>39791753817172</v>
      </c>
      <c r="N23" s="13"/>
      <c r="O23" s="16">
        <f>SUM(O8:O22)</f>
        <v>39986305436069</v>
      </c>
      <c r="P23" s="13"/>
      <c r="Q23" s="16">
        <f>SUM(Q8:Q22)</f>
        <v>-194551658474</v>
      </c>
      <c r="R23" s="13"/>
      <c r="S23" s="13"/>
    </row>
    <row r="24" spans="1:19" ht="13.5" thickTop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2">
      <c r="I25" s="19"/>
    </row>
    <row r="26" spans="1:19" x14ac:dyDescent="0.2">
      <c r="E26" s="19"/>
      <c r="I26" s="19"/>
      <c r="Q26" s="19"/>
    </row>
    <row r="27" spans="1:19" x14ac:dyDescent="0.2">
      <c r="Q27" s="19"/>
    </row>
    <row r="28" spans="1:19" x14ac:dyDescent="0.2">
      <c r="I28" s="19"/>
      <c r="Q28" s="1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40"/>
  <sheetViews>
    <sheetView rightToLeft="1" topLeftCell="A11" workbookViewId="0">
      <selection activeCell="I32" sqref="I32"/>
    </sheetView>
  </sheetViews>
  <sheetFormatPr defaultRowHeight="18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20" bestFit="1" customWidth="1"/>
    <col min="6" max="6" width="1.28515625" customWidth="1"/>
    <col min="7" max="7" width="20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20" bestFit="1" customWidth="1"/>
    <col min="14" max="14" width="1.28515625" customWidth="1"/>
    <col min="15" max="15" width="20.140625" bestFit="1" customWidth="1"/>
    <col min="16" max="16" width="1.28515625" customWidth="1"/>
    <col min="17" max="17" width="26.140625" customWidth="1"/>
    <col min="18" max="18" width="0.28515625" customWidth="1"/>
    <col min="20" max="20" width="28" style="8" bestFit="1" customWidth="1"/>
    <col min="21" max="21" width="18.5703125" style="18" bestFit="1" customWidth="1"/>
  </cols>
  <sheetData>
    <row r="1" spans="1:22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2" ht="21.75" customHeight="1" x14ac:dyDescent="0.2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2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2" ht="14.45" customHeight="1" x14ac:dyDescent="0.2"/>
    <row r="5" spans="1:22" ht="14.45" customHeight="1" x14ac:dyDescent="0.2">
      <c r="A5" s="42" t="s">
        <v>195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22" ht="14.45" customHeight="1" x14ac:dyDescent="0.2">
      <c r="A6" s="43" t="s">
        <v>134</v>
      </c>
      <c r="C6" s="43" t="s">
        <v>146</v>
      </c>
      <c r="D6" s="43"/>
      <c r="E6" s="43"/>
      <c r="F6" s="43"/>
      <c r="G6" s="43"/>
      <c r="H6" s="43"/>
      <c r="I6" s="43"/>
      <c r="K6" s="43" t="s">
        <v>147</v>
      </c>
      <c r="L6" s="43"/>
      <c r="M6" s="43"/>
      <c r="N6" s="43"/>
      <c r="O6" s="43"/>
      <c r="P6" s="43"/>
      <c r="Q6" s="43"/>
    </row>
    <row r="7" spans="1:22" ht="29.1" customHeight="1" x14ac:dyDescent="0.2">
      <c r="A7" s="43"/>
      <c r="C7" s="10" t="s">
        <v>8</v>
      </c>
      <c r="D7" s="3"/>
      <c r="E7" s="10" t="s">
        <v>10</v>
      </c>
      <c r="F7" s="3"/>
      <c r="G7" s="10" t="s">
        <v>193</v>
      </c>
      <c r="H7" s="3"/>
      <c r="I7" s="10" t="s">
        <v>196</v>
      </c>
      <c r="K7" s="10" t="s">
        <v>8</v>
      </c>
      <c r="L7" s="3"/>
      <c r="M7" s="10" t="s">
        <v>10</v>
      </c>
      <c r="N7" s="3"/>
      <c r="O7" s="10" t="s">
        <v>193</v>
      </c>
      <c r="P7" s="3"/>
      <c r="Q7" s="10" t="s">
        <v>196</v>
      </c>
    </row>
    <row r="8" spans="1:22" ht="21.75" customHeight="1" x14ac:dyDescent="0.2">
      <c r="A8" s="8" t="s">
        <v>35</v>
      </c>
      <c r="C8" s="18">
        <v>1226160</v>
      </c>
      <c r="D8" s="13"/>
      <c r="E8" s="18">
        <v>6129997900784</v>
      </c>
      <c r="F8" s="13"/>
      <c r="G8" s="18">
        <v>6016997601919</v>
      </c>
      <c r="H8" s="13"/>
      <c r="I8" s="18">
        <v>113000298865</v>
      </c>
      <c r="J8" s="13"/>
      <c r="K8" s="18">
        <v>1226160</v>
      </c>
      <c r="L8" s="13"/>
      <c r="M8" s="18">
        <v>6129997900784</v>
      </c>
      <c r="N8" s="13"/>
      <c r="O8" s="18">
        <v>5999993251200</v>
      </c>
      <c r="P8" s="13"/>
      <c r="Q8" s="18">
        <v>130004649584</v>
      </c>
      <c r="R8" s="13"/>
      <c r="S8" s="13"/>
      <c r="V8" s="13"/>
    </row>
    <row r="9" spans="1:22" ht="21.75" customHeight="1" x14ac:dyDescent="0.2">
      <c r="A9" s="8" t="s">
        <v>39</v>
      </c>
      <c r="C9" s="18">
        <v>945500</v>
      </c>
      <c r="D9" s="13"/>
      <c r="E9" s="18">
        <v>4937880307420</v>
      </c>
      <c r="F9" s="13"/>
      <c r="G9" s="18">
        <v>4845178886712</v>
      </c>
      <c r="H9" s="13"/>
      <c r="I9" s="18">
        <v>92701420708</v>
      </c>
      <c r="J9" s="13"/>
      <c r="K9" s="18">
        <v>945500</v>
      </c>
      <c r="L9" s="13"/>
      <c r="M9" s="18">
        <v>4937880307420</v>
      </c>
      <c r="N9" s="13"/>
      <c r="O9" s="18">
        <v>4588594664741</v>
      </c>
      <c r="P9" s="13"/>
      <c r="Q9" s="18">
        <v>349285642679</v>
      </c>
      <c r="R9" s="13"/>
      <c r="S9" s="13"/>
      <c r="V9" s="13"/>
    </row>
    <row r="10" spans="1:22" ht="21.75" customHeight="1" x14ac:dyDescent="0.2">
      <c r="A10" s="8" t="s">
        <v>42</v>
      </c>
      <c r="C10" s="18">
        <v>4308000</v>
      </c>
      <c r="D10" s="13"/>
      <c r="E10" s="18">
        <v>8541512494551</v>
      </c>
      <c r="F10" s="13"/>
      <c r="G10" s="18">
        <v>8392645553388</v>
      </c>
      <c r="H10" s="13"/>
      <c r="I10" s="18">
        <v>148866941163</v>
      </c>
      <c r="J10" s="13"/>
      <c r="K10" s="18">
        <v>4308000</v>
      </c>
      <c r="L10" s="13"/>
      <c r="M10" s="18">
        <v>8541512494551</v>
      </c>
      <c r="N10" s="13"/>
      <c r="O10" s="18">
        <v>7895991547958</v>
      </c>
      <c r="P10" s="13"/>
      <c r="Q10" s="18">
        <v>645520946593</v>
      </c>
      <c r="R10" s="13"/>
      <c r="S10" s="13"/>
      <c r="V10" s="13"/>
    </row>
    <row r="11" spans="1:22" ht="21.75" customHeight="1" x14ac:dyDescent="0.2">
      <c r="A11" s="8" t="s">
        <v>45</v>
      </c>
      <c r="C11" s="18">
        <v>1004200</v>
      </c>
      <c r="D11" s="13"/>
      <c r="E11" s="18">
        <v>4824611878411</v>
      </c>
      <c r="F11" s="13"/>
      <c r="G11" s="18">
        <v>4745177038453</v>
      </c>
      <c r="H11" s="13"/>
      <c r="I11" s="18">
        <v>79434839958</v>
      </c>
      <c r="J11" s="13"/>
      <c r="K11" s="18">
        <v>1004200</v>
      </c>
      <c r="L11" s="13"/>
      <c r="M11" s="18">
        <v>4824611878411</v>
      </c>
      <c r="N11" s="13"/>
      <c r="O11" s="18">
        <v>4521255427113</v>
      </c>
      <c r="P11" s="13"/>
      <c r="Q11" s="18">
        <v>303356451298</v>
      </c>
      <c r="R11" s="13"/>
      <c r="S11" s="13"/>
      <c r="V11" s="13"/>
    </row>
    <row r="12" spans="1:22" ht="21.75" customHeight="1" x14ac:dyDescent="0.2">
      <c r="A12" s="8" t="s">
        <v>23</v>
      </c>
      <c r="C12" s="18">
        <v>16500000</v>
      </c>
      <c r="D12" s="13"/>
      <c r="E12" s="18">
        <v>414020557500</v>
      </c>
      <c r="F12" s="13"/>
      <c r="G12" s="18">
        <v>414020557500</v>
      </c>
      <c r="H12" s="13"/>
      <c r="I12" s="18">
        <v>0</v>
      </c>
      <c r="J12" s="13"/>
      <c r="K12" s="18">
        <v>16500000</v>
      </c>
      <c r="L12" s="13"/>
      <c r="M12" s="18">
        <v>414020557500</v>
      </c>
      <c r="N12" s="13"/>
      <c r="O12" s="18">
        <v>456367945590</v>
      </c>
      <c r="P12" s="13"/>
      <c r="Q12" s="18">
        <v>-42347388089</v>
      </c>
      <c r="R12" s="13"/>
      <c r="S12" s="13"/>
      <c r="V12" s="13"/>
    </row>
    <row r="13" spans="1:22" ht="21.75" customHeight="1" x14ac:dyDescent="0.2">
      <c r="A13" s="8" t="s">
        <v>24</v>
      </c>
      <c r="C13" s="18">
        <v>6331272</v>
      </c>
      <c r="D13" s="13"/>
      <c r="E13" s="18">
        <v>923129999656</v>
      </c>
      <c r="F13" s="13"/>
      <c r="G13" s="18">
        <v>950371693783</v>
      </c>
      <c r="H13" s="13"/>
      <c r="I13" s="18">
        <v>-27241694127</v>
      </c>
      <c r="J13" s="13"/>
      <c r="K13" s="18">
        <v>6331272</v>
      </c>
      <c r="L13" s="13"/>
      <c r="M13" s="18">
        <v>923129999656</v>
      </c>
      <c r="N13" s="13"/>
      <c r="O13" s="18">
        <v>950371693783</v>
      </c>
      <c r="P13" s="13"/>
      <c r="Q13" s="18">
        <v>-27241694126</v>
      </c>
      <c r="R13" s="13"/>
      <c r="S13" s="13"/>
      <c r="V13" s="13"/>
    </row>
    <row r="14" spans="1:22" ht="21.75" customHeight="1" x14ac:dyDescent="0.2">
      <c r="A14" s="8" t="s">
        <v>48</v>
      </c>
      <c r="C14" s="18">
        <v>11200000</v>
      </c>
      <c r="D14" s="13"/>
      <c r="E14" s="18">
        <v>10354366750000</v>
      </c>
      <c r="F14" s="13"/>
      <c r="G14" s="18">
        <v>9318930075000</v>
      </c>
      <c r="H14" s="13"/>
      <c r="I14" s="18">
        <v>1035436675000</v>
      </c>
      <c r="J14" s="13"/>
      <c r="K14" s="18">
        <v>11200000</v>
      </c>
      <c r="L14" s="13"/>
      <c r="M14" s="18">
        <v>10354366750000</v>
      </c>
      <c r="N14" s="13"/>
      <c r="O14" s="18">
        <v>9860750517273</v>
      </c>
      <c r="P14" s="13"/>
      <c r="Q14" s="18">
        <v>493616232727</v>
      </c>
      <c r="R14" s="13"/>
      <c r="S14" s="13"/>
      <c r="V14" s="13"/>
    </row>
    <row r="15" spans="1:22" ht="21.75" customHeight="1" x14ac:dyDescent="0.2">
      <c r="A15" s="8" t="s">
        <v>51</v>
      </c>
      <c r="C15" s="18">
        <v>2000000</v>
      </c>
      <c r="D15" s="13"/>
      <c r="E15" s="18">
        <v>1795011431525</v>
      </c>
      <c r="F15" s="13"/>
      <c r="G15" s="18">
        <v>1615511087937</v>
      </c>
      <c r="H15" s="13"/>
      <c r="I15" s="18">
        <v>179500343588</v>
      </c>
      <c r="J15" s="13"/>
      <c r="K15" s="18">
        <v>2000000</v>
      </c>
      <c r="L15" s="13"/>
      <c r="M15" s="18">
        <v>1795011431525</v>
      </c>
      <c r="N15" s="13"/>
      <c r="O15" s="18">
        <v>1776674647927</v>
      </c>
      <c r="P15" s="13"/>
      <c r="Q15" s="18">
        <v>18336783598</v>
      </c>
      <c r="R15" s="13"/>
      <c r="S15" s="13"/>
      <c r="V15" s="13"/>
    </row>
    <row r="16" spans="1:22" ht="21.75" customHeight="1" x14ac:dyDescent="0.2">
      <c r="A16" s="8" t="s">
        <v>54</v>
      </c>
      <c r="C16" s="18">
        <v>7999600</v>
      </c>
      <c r="D16" s="13"/>
      <c r="E16" s="18">
        <v>7995250217500</v>
      </c>
      <c r="F16" s="13"/>
      <c r="G16" s="18">
        <v>7195725195750</v>
      </c>
      <c r="H16" s="13"/>
      <c r="I16" s="18">
        <v>799525021750</v>
      </c>
      <c r="J16" s="13"/>
      <c r="K16" s="18">
        <v>7999600</v>
      </c>
      <c r="L16" s="13"/>
      <c r="M16" s="18">
        <v>7995250217500</v>
      </c>
      <c r="N16" s="13"/>
      <c r="O16" s="18">
        <v>6563564746800</v>
      </c>
      <c r="P16" s="13"/>
      <c r="Q16" s="18">
        <v>1431685470700</v>
      </c>
      <c r="R16" s="13"/>
      <c r="S16" s="13"/>
      <c r="V16" s="13"/>
    </row>
    <row r="17" spans="1:22" ht="21.75" customHeight="1" x14ac:dyDescent="0.2">
      <c r="A17" s="8" t="s">
        <v>57</v>
      </c>
      <c r="C17" s="18">
        <v>1000000</v>
      </c>
      <c r="D17" s="13"/>
      <c r="E17" s="18">
        <v>999456250000</v>
      </c>
      <c r="F17" s="13"/>
      <c r="G17" s="18">
        <v>999456250000</v>
      </c>
      <c r="H17" s="13"/>
      <c r="I17" s="18">
        <v>0</v>
      </c>
      <c r="J17" s="13"/>
      <c r="K17" s="18">
        <v>1000000</v>
      </c>
      <c r="L17" s="13"/>
      <c r="M17" s="18">
        <v>999456250000</v>
      </c>
      <c r="N17" s="13"/>
      <c r="O17" s="18">
        <v>899510625000</v>
      </c>
      <c r="P17" s="13"/>
      <c r="Q17" s="18">
        <v>99945625000</v>
      </c>
      <c r="R17" s="13"/>
      <c r="S17" s="13"/>
      <c r="V17" s="13"/>
    </row>
    <row r="18" spans="1:22" ht="21.75" customHeight="1" x14ac:dyDescent="0.2">
      <c r="A18" s="8" t="s">
        <v>60</v>
      </c>
      <c r="C18" s="18">
        <v>10000</v>
      </c>
      <c r="D18" s="13"/>
      <c r="E18" s="18">
        <v>7627850100</v>
      </c>
      <c r="F18" s="13"/>
      <c r="G18" s="18">
        <v>7627850100</v>
      </c>
      <c r="H18" s="13"/>
      <c r="I18" s="18">
        <v>0</v>
      </c>
      <c r="J18" s="13"/>
      <c r="K18" s="18">
        <v>10000</v>
      </c>
      <c r="L18" s="13"/>
      <c r="M18" s="18">
        <v>7627850100</v>
      </c>
      <c r="N18" s="13"/>
      <c r="O18" s="18">
        <v>7627850100</v>
      </c>
      <c r="P18" s="13"/>
      <c r="Q18" s="18">
        <v>0</v>
      </c>
      <c r="R18" s="13"/>
      <c r="S18" s="13"/>
      <c r="V18" s="13"/>
    </row>
    <row r="19" spans="1:22" ht="21.75" customHeight="1" x14ac:dyDescent="0.2">
      <c r="A19" s="8" t="s">
        <v>63</v>
      </c>
      <c r="C19" s="18">
        <v>520854</v>
      </c>
      <c r="D19" s="13"/>
      <c r="E19" s="18">
        <v>502298751061</v>
      </c>
      <c r="F19" s="13"/>
      <c r="G19" s="18">
        <v>491668695618</v>
      </c>
      <c r="H19" s="13"/>
      <c r="I19" s="18">
        <v>10630055443</v>
      </c>
      <c r="J19" s="13"/>
      <c r="K19" s="18">
        <v>520854</v>
      </c>
      <c r="L19" s="13"/>
      <c r="M19" s="18">
        <v>502298751061</v>
      </c>
      <c r="N19" s="13"/>
      <c r="O19" s="18">
        <v>494542246355</v>
      </c>
      <c r="P19" s="13"/>
      <c r="Q19" s="18">
        <v>7756504706</v>
      </c>
      <c r="R19" s="13"/>
      <c r="S19" s="13"/>
      <c r="V19" s="13"/>
    </row>
    <row r="20" spans="1:22" ht="21.75" customHeight="1" x14ac:dyDescent="0.2">
      <c r="A20" s="8" t="s">
        <v>66</v>
      </c>
      <c r="C20" s="18">
        <v>500000</v>
      </c>
      <c r="D20" s="13"/>
      <c r="E20" s="18">
        <v>467060897468</v>
      </c>
      <c r="F20" s="13"/>
      <c r="G20" s="18">
        <v>485236009375</v>
      </c>
      <c r="H20" s="13"/>
      <c r="I20" s="18">
        <v>-18175111907</v>
      </c>
      <c r="J20" s="13"/>
      <c r="K20" s="18">
        <v>500000</v>
      </c>
      <c r="L20" s="13"/>
      <c r="M20" s="18">
        <v>467060897468</v>
      </c>
      <c r="N20" s="13"/>
      <c r="O20" s="18">
        <v>473742262500</v>
      </c>
      <c r="P20" s="13"/>
      <c r="Q20" s="18">
        <v>-6681365031</v>
      </c>
      <c r="R20" s="13"/>
      <c r="S20" s="13"/>
      <c r="V20" s="13"/>
    </row>
    <row r="21" spans="1:22" ht="21.75" customHeight="1" x14ac:dyDescent="0.2">
      <c r="A21" s="8" t="s">
        <v>69</v>
      </c>
      <c r="C21" s="18">
        <v>1165670</v>
      </c>
      <c r="D21" s="13"/>
      <c r="E21" s="18">
        <v>1023647377717</v>
      </c>
      <c r="F21" s="13"/>
      <c r="G21" s="18">
        <v>1023647377717</v>
      </c>
      <c r="H21" s="13"/>
      <c r="I21" s="18">
        <v>0</v>
      </c>
      <c r="J21" s="13"/>
      <c r="K21" s="18">
        <v>1165670</v>
      </c>
      <c r="L21" s="13"/>
      <c r="M21" s="18">
        <v>1023647377717</v>
      </c>
      <c r="N21" s="13"/>
      <c r="O21" s="18">
        <v>928500113434</v>
      </c>
      <c r="P21" s="13"/>
      <c r="Q21" s="18">
        <v>95147264283</v>
      </c>
      <c r="R21" s="13"/>
      <c r="S21" s="13"/>
      <c r="V21" s="13"/>
    </row>
    <row r="22" spans="1:22" ht="21.75" customHeight="1" x14ac:dyDescent="0.2">
      <c r="A22" s="8" t="s">
        <v>72</v>
      </c>
      <c r="C22" s="18">
        <v>5500772</v>
      </c>
      <c r="D22" s="13"/>
      <c r="E22" s="18">
        <v>4245386453624</v>
      </c>
      <c r="F22" s="13"/>
      <c r="G22" s="18">
        <v>4537028888978</v>
      </c>
      <c r="H22" s="13"/>
      <c r="I22" s="18">
        <v>-291642435354</v>
      </c>
      <c r="J22" s="13"/>
      <c r="K22" s="18">
        <v>5500772</v>
      </c>
      <c r="L22" s="13"/>
      <c r="M22" s="18">
        <v>4245386453624</v>
      </c>
      <c r="N22" s="13"/>
      <c r="O22" s="18">
        <v>4460781509607</v>
      </c>
      <c r="P22" s="13"/>
      <c r="Q22" s="18">
        <v>-215395055982</v>
      </c>
      <c r="R22" s="13"/>
      <c r="S22" s="13"/>
      <c r="V22" s="13"/>
    </row>
    <row r="23" spans="1:22" ht="21.75" customHeight="1" x14ac:dyDescent="0.2">
      <c r="A23" s="8" t="s">
        <v>75</v>
      </c>
      <c r="C23" s="18">
        <v>12925178</v>
      </c>
      <c r="D23" s="13"/>
      <c r="E23" s="18">
        <v>11069562678840</v>
      </c>
      <c r="F23" s="13"/>
      <c r="G23" s="18">
        <v>11069562678840</v>
      </c>
      <c r="H23" s="13"/>
      <c r="I23" s="18">
        <v>0</v>
      </c>
      <c r="J23" s="13"/>
      <c r="K23" s="18">
        <v>12925178</v>
      </c>
      <c r="L23" s="13"/>
      <c r="M23" s="18">
        <v>11069562678840</v>
      </c>
      <c r="N23" s="13"/>
      <c r="O23" s="18">
        <v>11815475281097</v>
      </c>
      <c r="P23" s="13"/>
      <c r="Q23" s="18">
        <f>-745912602256-9</f>
        <v>-745912602265</v>
      </c>
      <c r="R23" s="13"/>
      <c r="S23" s="13"/>
      <c r="V23" s="13"/>
    </row>
    <row r="24" spans="1:22" ht="21.75" customHeight="1" x14ac:dyDescent="0.2">
      <c r="A24" s="8" t="s">
        <v>78</v>
      </c>
      <c r="C24" s="18">
        <v>5000</v>
      </c>
      <c r="D24" s="13"/>
      <c r="E24" s="18">
        <v>4069086230</v>
      </c>
      <c r="F24" s="13"/>
      <c r="G24" s="18">
        <v>4010817931</v>
      </c>
      <c r="H24" s="13"/>
      <c r="I24" s="18">
        <v>58268299</v>
      </c>
      <c r="J24" s="13"/>
      <c r="K24" s="18">
        <v>5000</v>
      </c>
      <c r="L24" s="13"/>
      <c r="M24" s="18">
        <v>4069086230</v>
      </c>
      <c r="N24" s="13"/>
      <c r="O24" s="18">
        <v>4158760095</v>
      </c>
      <c r="P24" s="13"/>
      <c r="Q24" s="18">
        <v>-89673864</v>
      </c>
      <c r="R24" s="13"/>
      <c r="S24" s="13"/>
      <c r="V24" s="13"/>
    </row>
    <row r="25" spans="1:22" ht="21.75" customHeight="1" x14ac:dyDescent="0.2">
      <c r="A25" s="8" t="s">
        <v>81</v>
      </c>
      <c r="C25" s="18">
        <v>27889178</v>
      </c>
      <c r="D25" s="13"/>
      <c r="E25" s="18">
        <v>23304905005971</v>
      </c>
      <c r="F25" s="13"/>
      <c r="G25" s="18">
        <v>23009828494273</v>
      </c>
      <c r="H25" s="13"/>
      <c r="I25" s="18">
        <v>295076511698</v>
      </c>
      <c r="J25" s="13"/>
      <c r="K25" s="18">
        <v>27889178</v>
      </c>
      <c r="L25" s="13"/>
      <c r="M25" s="18">
        <v>23304905005971</v>
      </c>
      <c r="N25" s="13"/>
      <c r="O25" s="18">
        <v>23955170070736</v>
      </c>
      <c r="P25" s="13"/>
      <c r="Q25" s="18">
        <v>-650265064764</v>
      </c>
      <c r="R25" s="13"/>
      <c r="S25" s="13"/>
      <c r="V25" s="13"/>
    </row>
    <row r="26" spans="1:22" ht="21.75" customHeight="1" x14ac:dyDescent="0.2">
      <c r="A26" s="8" t="s">
        <v>87</v>
      </c>
      <c r="C26" s="18">
        <v>7036948</v>
      </c>
      <c r="D26" s="13"/>
      <c r="E26" s="18">
        <v>5696476888132</v>
      </c>
      <c r="F26" s="13"/>
      <c r="G26" s="18">
        <v>5835803028207</v>
      </c>
      <c r="H26" s="13"/>
      <c r="I26" s="18">
        <v>-139326140075</v>
      </c>
      <c r="J26" s="13"/>
      <c r="K26" s="18">
        <v>7036948</v>
      </c>
      <c r="L26" s="13"/>
      <c r="M26" s="18">
        <v>5696476888132</v>
      </c>
      <c r="N26" s="13"/>
      <c r="O26" s="18">
        <v>6270413254360</v>
      </c>
      <c r="P26" s="13"/>
      <c r="Q26" s="18">
        <v>-573936366227</v>
      </c>
      <c r="R26" s="13"/>
      <c r="S26" s="13"/>
      <c r="V26" s="13"/>
    </row>
    <row r="27" spans="1:22" ht="21.75" customHeight="1" x14ac:dyDescent="0.2">
      <c r="A27" s="8" t="s">
        <v>89</v>
      </c>
      <c r="C27" s="18">
        <v>1000000</v>
      </c>
      <c r="D27" s="13"/>
      <c r="E27" s="18">
        <v>999456250000</v>
      </c>
      <c r="F27" s="13"/>
      <c r="G27" s="18">
        <v>999456250000</v>
      </c>
      <c r="H27" s="13"/>
      <c r="I27" s="18">
        <v>0</v>
      </c>
      <c r="J27" s="13"/>
      <c r="K27" s="18">
        <v>1000000</v>
      </c>
      <c r="L27" s="13"/>
      <c r="M27" s="18">
        <v>999456250000</v>
      </c>
      <c r="N27" s="13"/>
      <c r="O27" s="18">
        <v>995456426087</v>
      </c>
      <c r="P27" s="13"/>
      <c r="Q27" s="18">
        <v>3999823913</v>
      </c>
      <c r="R27" s="13"/>
      <c r="S27" s="13"/>
      <c r="V27" s="13"/>
    </row>
    <row r="28" spans="1:22" ht="21.75" customHeight="1" x14ac:dyDescent="0.2">
      <c r="A28" s="8" t="s">
        <v>92</v>
      </c>
      <c r="C28" s="18">
        <v>1000000</v>
      </c>
      <c r="D28" s="13"/>
      <c r="E28" s="18">
        <v>999456250000</v>
      </c>
      <c r="F28" s="13"/>
      <c r="G28" s="18">
        <v>999456250000</v>
      </c>
      <c r="H28" s="13"/>
      <c r="I28" s="18">
        <v>0</v>
      </c>
      <c r="J28" s="13"/>
      <c r="K28" s="18">
        <v>1000000</v>
      </c>
      <c r="L28" s="13"/>
      <c r="M28" s="18">
        <v>999456250000</v>
      </c>
      <c r="N28" s="13"/>
      <c r="O28" s="18">
        <v>999456250000</v>
      </c>
      <c r="P28" s="13"/>
      <c r="Q28" s="18">
        <v>0</v>
      </c>
      <c r="R28" s="13"/>
      <c r="S28" s="13"/>
      <c r="V28" s="13"/>
    </row>
    <row r="29" spans="1:22" ht="21.75" customHeight="1" x14ac:dyDescent="0.2">
      <c r="A29" s="8" t="s">
        <v>95</v>
      </c>
      <c r="C29" s="18">
        <v>37985000</v>
      </c>
      <c r="D29" s="13"/>
      <c r="E29" s="18">
        <v>34829857421487</v>
      </c>
      <c r="F29" s="13"/>
      <c r="G29" s="18">
        <v>37964345656250</v>
      </c>
      <c r="H29" s="13"/>
      <c r="I29" s="18">
        <v>-3134488234763</v>
      </c>
      <c r="J29" s="13"/>
      <c r="K29" s="18">
        <v>37985000</v>
      </c>
      <c r="L29" s="13"/>
      <c r="M29" s="18">
        <v>34829857421487</v>
      </c>
      <c r="N29" s="13"/>
      <c r="O29" s="18">
        <v>37964345656250</v>
      </c>
      <c r="P29" s="13"/>
      <c r="Q29" s="18">
        <v>-3134488234762</v>
      </c>
      <c r="R29" s="13"/>
      <c r="S29" s="13"/>
      <c r="V29" s="13"/>
    </row>
    <row r="30" spans="1:22" ht="21.75" customHeight="1" x14ac:dyDescent="0.2">
      <c r="A30" s="8" t="s">
        <v>98</v>
      </c>
      <c r="C30" s="18">
        <v>1500000</v>
      </c>
      <c r="D30" s="13"/>
      <c r="E30" s="18">
        <v>1499184375000</v>
      </c>
      <c r="F30" s="13"/>
      <c r="G30" s="18">
        <v>1499184375000</v>
      </c>
      <c r="H30" s="13"/>
      <c r="I30" s="18">
        <v>0</v>
      </c>
      <c r="J30" s="13"/>
      <c r="K30" s="18">
        <v>1500000</v>
      </c>
      <c r="L30" s="13"/>
      <c r="M30" s="18">
        <v>1499184375000</v>
      </c>
      <c r="N30" s="13"/>
      <c r="O30" s="18">
        <v>1499184375000</v>
      </c>
      <c r="P30" s="13"/>
      <c r="Q30" s="18">
        <v>0</v>
      </c>
      <c r="R30" s="13"/>
      <c r="S30" s="13"/>
      <c r="V30" s="13"/>
    </row>
    <row r="31" spans="1:22" ht="21.75" customHeight="1" x14ac:dyDescent="0.2">
      <c r="A31" s="6" t="s">
        <v>101</v>
      </c>
      <c r="C31" s="18">
        <v>7999800</v>
      </c>
      <c r="D31" s="13"/>
      <c r="E31" s="15">
        <v>7995450108750</v>
      </c>
      <c r="F31" s="13"/>
      <c r="G31" s="15">
        <v>7670746884383</v>
      </c>
      <c r="H31" s="13"/>
      <c r="I31" s="15">
        <v>324703224367</v>
      </c>
      <c r="J31" s="13"/>
      <c r="K31" s="18">
        <v>7999800</v>
      </c>
      <c r="L31" s="13"/>
      <c r="M31" s="15">
        <v>7995450108750</v>
      </c>
      <c r="N31" s="13"/>
      <c r="O31" s="15">
        <v>7326970396204</v>
      </c>
      <c r="P31" s="13"/>
      <c r="Q31" s="15">
        <v>668479712546</v>
      </c>
      <c r="R31" s="13"/>
      <c r="S31" s="13"/>
      <c r="V31" s="13"/>
    </row>
    <row r="32" spans="1:22" ht="21.75" customHeight="1" x14ac:dyDescent="0.2">
      <c r="A32" s="7" t="s">
        <v>25</v>
      </c>
      <c r="C32" s="18"/>
      <c r="D32" s="13"/>
      <c r="E32" s="16">
        <f>SUM(E8:E31)</f>
        <v>139559677181727</v>
      </c>
      <c r="F32" s="13"/>
      <c r="G32" s="16">
        <f>SUM(G8:G31)</f>
        <v>140091617197114</v>
      </c>
      <c r="H32" s="13"/>
      <c r="I32" s="16">
        <f>SUM(I8:I31)</f>
        <v>-531940015387</v>
      </c>
      <c r="J32" s="13"/>
      <c r="K32" s="18"/>
      <c r="L32" s="13"/>
      <c r="M32" s="16">
        <f>SUM(M8:M31)</f>
        <v>139559677181727</v>
      </c>
      <c r="N32" s="13"/>
      <c r="O32" s="16">
        <f>SUM(O8:O31)</f>
        <v>140708899519210</v>
      </c>
      <c r="P32" s="13"/>
      <c r="Q32" s="16">
        <f>SUM(Q8:Q31)</f>
        <v>-1149222337483</v>
      </c>
      <c r="R32" s="13"/>
      <c r="S32" s="13"/>
      <c r="V32" s="13"/>
    </row>
    <row r="34" spans="9:9" x14ac:dyDescent="0.2">
      <c r="I34" s="18"/>
    </row>
    <row r="35" spans="9:9" x14ac:dyDescent="0.2">
      <c r="I35" s="18"/>
    </row>
    <row r="36" spans="9:9" x14ac:dyDescent="0.2">
      <c r="I36" s="18"/>
    </row>
    <row r="37" spans="9:9" x14ac:dyDescent="0.2">
      <c r="I37" s="18"/>
    </row>
    <row r="38" spans="9:9" x14ac:dyDescent="0.2">
      <c r="I38" s="18"/>
    </row>
    <row r="39" spans="9:9" x14ac:dyDescent="0.2">
      <c r="I39" s="18"/>
    </row>
    <row r="40" spans="9:9" x14ac:dyDescent="0.2">
      <c r="I40" s="18"/>
    </row>
  </sheetData>
  <sortState xmlns:xlrd2="http://schemas.microsoft.com/office/spreadsheetml/2017/richdata2" ref="A8:Q31">
    <sortCondition ref="A8:A31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36"/>
  <sheetViews>
    <sheetView rightToLeft="1" topLeftCell="O1" workbookViewId="0">
      <selection activeCell="AL33" sqref="AL33"/>
    </sheetView>
  </sheetViews>
  <sheetFormatPr defaultRowHeight="18.75" x14ac:dyDescent="0.2"/>
  <cols>
    <col min="1" max="1" width="5.140625" customWidth="1"/>
    <col min="2" max="2" width="28.5703125" customWidth="1"/>
    <col min="3" max="3" width="1.28515625" customWidth="1"/>
    <col min="4" max="4" width="18.5703125" customWidth="1"/>
    <col min="5" max="5" width="1.28515625" customWidth="1"/>
    <col min="6" max="6" width="27.85546875" customWidth="1"/>
    <col min="7" max="7" width="1.28515625" customWidth="1"/>
    <col min="8" max="8" width="15.42578125" customWidth="1"/>
    <col min="9" max="9" width="1.28515625" customWidth="1"/>
    <col min="10" max="10" width="12.85546875" customWidth="1"/>
    <col min="11" max="11" width="1.28515625" customWidth="1"/>
    <col min="12" max="12" width="12.85546875" customWidth="1"/>
    <col min="13" max="13" width="1.28515625" customWidth="1"/>
    <col min="14" max="14" width="11.85546875" customWidth="1"/>
    <col min="15" max="15" width="1.28515625" customWidth="1"/>
    <col min="16" max="16" width="11.85546875" customWidth="1"/>
    <col min="17" max="17" width="1.28515625" customWidth="1"/>
    <col min="18" max="18" width="20" customWidth="1"/>
    <col min="19" max="19" width="1.28515625" customWidth="1"/>
    <col min="20" max="20" width="20" customWidth="1"/>
    <col min="21" max="21" width="1.28515625" customWidth="1"/>
    <col min="22" max="22" width="9.85546875" customWidth="1"/>
    <col min="23" max="23" width="1.28515625" customWidth="1"/>
    <col min="24" max="24" width="17.85546875" customWidth="1"/>
    <col min="25" max="25" width="1.28515625" customWidth="1"/>
    <col min="26" max="26" width="9.7109375" customWidth="1"/>
    <col min="27" max="27" width="1.28515625" customWidth="1"/>
    <col min="28" max="28" width="17.7109375" customWidth="1"/>
    <col min="29" max="29" width="1.28515625" customWidth="1"/>
    <col min="30" max="30" width="12" bestFit="1" customWidth="1"/>
    <col min="31" max="31" width="1.28515625" customWidth="1"/>
    <col min="32" max="32" width="16.140625" bestFit="1" customWidth="1"/>
    <col min="33" max="33" width="1.28515625" customWidth="1"/>
    <col min="34" max="34" width="20" bestFit="1" customWidth="1"/>
    <col min="35" max="35" width="1.28515625" customWidth="1"/>
    <col min="36" max="36" width="19.85546875" bestFit="1" customWidth="1"/>
    <col min="37" max="37" width="1.28515625" customWidth="1"/>
    <col min="38" max="38" width="18.28515625" bestFit="1" customWidth="1"/>
    <col min="39" max="39" width="0.28515625" customWidth="1"/>
    <col min="41" max="41" width="19.85546875" style="18" bestFit="1" customWidth="1"/>
    <col min="42" max="42" width="20.140625" style="18" bestFit="1" customWidth="1"/>
  </cols>
  <sheetData>
    <row r="1" spans="1:40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40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4.45" customHeight="1" x14ac:dyDescent="0.2"/>
    <row r="5" spans="1:40" ht="14.45" customHeight="1" x14ac:dyDescent="0.2">
      <c r="A5" s="1" t="s">
        <v>26</v>
      </c>
      <c r="B5" s="42" t="s">
        <v>27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40" ht="14.45" customHeight="1" x14ac:dyDescent="0.2">
      <c r="A6" s="43" t="s">
        <v>28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 t="s">
        <v>3</v>
      </c>
      <c r="Q6" s="43"/>
      <c r="R6" s="43"/>
      <c r="S6" s="43"/>
      <c r="T6" s="43"/>
      <c r="V6" s="43" t="s">
        <v>4</v>
      </c>
      <c r="W6" s="43"/>
      <c r="X6" s="43"/>
      <c r="Y6" s="43"/>
      <c r="Z6" s="43"/>
      <c r="AA6" s="43"/>
      <c r="AB6" s="43"/>
      <c r="AD6" s="43" t="s">
        <v>5</v>
      </c>
      <c r="AE6" s="43"/>
      <c r="AF6" s="43"/>
      <c r="AG6" s="43"/>
      <c r="AH6" s="43"/>
      <c r="AI6" s="43"/>
      <c r="AJ6" s="43"/>
      <c r="AK6" s="43"/>
      <c r="AL6" s="43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4" t="s">
        <v>6</v>
      </c>
      <c r="W7" s="44"/>
      <c r="X7" s="44"/>
      <c r="Y7" s="3"/>
      <c r="Z7" s="44" t="s">
        <v>7</v>
      </c>
      <c r="AA7" s="44"/>
      <c r="AB7" s="44"/>
      <c r="AD7" s="3"/>
      <c r="AE7" s="3"/>
      <c r="AF7" s="3"/>
      <c r="AG7" s="3"/>
      <c r="AH7" s="3"/>
      <c r="AI7" s="3"/>
      <c r="AJ7" s="3"/>
      <c r="AK7" s="3"/>
      <c r="AL7" s="3"/>
    </row>
    <row r="8" spans="1:40" ht="14.45" customHeight="1" x14ac:dyDescent="0.2">
      <c r="A8" s="43" t="s">
        <v>29</v>
      </c>
      <c r="B8" s="43"/>
      <c r="D8" s="2" t="s">
        <v>30</v>
      </c>
      <c r="F8" s="2" t="s">
        <v>31</v>
      </c>
      <c r="H8" s="2" t="s">
        <v>32</v>
      </c>
      <c r="J8" s="2" t="s">
        <v>33</v>
      </c>
      <c r="L8" s="2" t="s">
        <v>34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40" ht="21.75" customHeight="1" x14ac:dyDescent="0.2">
      <c r="A9" s="45" t="s">
        <v>35</v>
      </c>
      <c r="B9" s="45"/>
      <c r="D9" s="22" t="s">
        <v>36</v>
      </c>
      <c r="E9" s="13"/>
      <c r="F9" s="22" t="s">
        <v>36</v>
      </c>
      <c r="G9" s="13"/>
      <c r="H9" s="22" t="s">
        <v>37</v>
      </c>
      <c r="I9" s="13"/>
      <c r="J9" s="22" t="s">
        <v>38</v>
      </c>
      <c r="K9" s="13"/>
      <c r="L9" s="14">
        <v>0</v>
      </c>
      <c r="M9" s="13"/>
      <c r="N9" s="14">
        <v>0</v>
      </c>
      <c r="O9" s="13"/>
      <c r="P9" s="12">
        <v>1226160</v>
      </c>
      <c r="Q9" s="13"/>
      <c r="R9" s="12">
        <v>5999993251200</v>
      </c>
      <c r="S9" s="13"/>
      <c r="T9" s="12">
        <v>6016997601919</v>
      </c>
      <c r="U9" s="13"/>
      <c r="V9" s="12">
        <v>0</v>
      </c>
      <c r="W9" s="13"/>
      <c r="X9" s="12">
        <v>0</v>
      </c>
      <c r="Y9" s="13"/>
      <c r="Z9" s="12">
        <v>0</v>
      </c>
      <c r="AA9" s="13"/>
      <c r="AB9" s="12">
        <v>0</v>
      </c>
      <c r="AC9" s="13"/>
      <c r="AD9" s="12">
        <v>1226160</v>
      </c>
      <c r="AE9" s="13"/>
      <c r="AF9" s="12">
        <v>5002973</v>
      </c>
      <c r="AG9" s="13"/>
      <c r="AH9" s="12">
        <v>5999993251200</v>
      </c>
      <c r="AI9" s="13"/>
      <c r="AJ9" s="12">
        <v>6129997900784</v>
      </c>
      <c r="AK9" s="13"/>
      <c r="AL9" s="14">
        <f>AJ9/262783962337672*100</f>
        <v>2.3327138559951686</v>
      </c>
      <c r="AM9" s="13"/>
      <c r="AN9" s="13"/>
    </row>
    <row r="10" spans="1:40" ht="21.75" customHeight="1" x14ac:dyDescent="0.2">
      <c r="A10" s="50" t="s">
        <v>39</v>
      </c>
      <c r="B10" s="50"/>
      <c r="D10" s="23" t="s">
        <v>36</v>
      </c>
      <c r="E10" s="13"/>
      <c r="F10" s="23" t="s">
        <v>36</v>
      </c>
      <c r="G10" s="13"/>
      <c r="H10" s="23" t="s">
        <v>40</v>
      </c>
      <c r="I10" s="13"/>
      <c r="J10" s="23" t="s">
        <v>41</v>
      </c>
      <c r="K10" s="13"/>
      <c r="L10" s="20">
        <v>43.97</v>
      </c>
      <c r="M10" s="13"/>
      <c r="N10" s="20">
        <v>43.97</v>
      </c>
      <c r="O10" s="13"/>
      <c r="P10" s="18">
        <v>945500</v>
      </c>
      <c r="Q10" s="13"/>
      <c r="R10" s="18">
        <v>3666807844000</v>
      </c>
      <c r="S10" s="13"/>
      <c r="T10" s="18">
        <v>4845178886712</v>
      </c>
      <c r="U10" s="13"/>
      <c r="V10" s="18">
        <v>0</v>
      </c>
      <c r="W10" s="13"/>
      <c r="X10" s="18">
        <v>0</v>
      </c>
      <c r="Y10" s="13"/>
      <c r="Z10" s="18">
        <v>0</v>
      </c>
      <c r="AA10" s="13"/>
      <c r="AB10" s="18">
        <v>0</v>
      </c>
      <c r="AC10" s="13"/>
      <c r="AD10" s="18">
        <v>945500</v>
      </c>
      <c r="AE10" s="13"/>
      <c r="AF10" s="18">
        <v>5226296</v>
      </c>
      <c r="AG10" s="13"/>
      <c r="AH10" s="18">
        <v>3666807844000</v>
      </c>
      <c r="AI10" s="13"/>
      <c r="AJ10" s="18">
        <v>4937880307420</v>
      </c>
      <c r="AK10" s="13"/>
      <c r="AL10" s="20">
        <f t="shared" ref="AL10:AL32" si="0">AJ10/262783962337672*100</f>
        <v>1.8790645606731986</v>
      </c>
      <c r="AM10" s="13"/>
      <c r="AN10" s="13"/>
    </row>
    <row r="11" spans="1:40" ht="21.75" customHeight="1" x14ac:dyDescent="0.2">
      <c r="A11" s="50" t="s">
        <v>42</v>
      </c>
      <c r="B11" s="50"/>
      <c r="D11" s="23" t="s">
        <v>36</v>
      </c>
      <c r="E11" s="13"/>
      <c r="F11" s="23" t="s">
        <v>36</v>
      </c>
      <c r="G11" s="13"/>
      <c r="H11" s="23" t="s">
        <v>43</v>
      </c>
      <c r="I11" s="13"/>
      <c r="J11" s="23" t="s">
        <v>44</v>
      </c>
      <c r="K11" s="13"/>
      <c r="L11" s="20">
        <v>55.06</v>
      </c>
      <c r="M11" s="13"/>
      <c r="N11" s="20">
        <v>55.06</v>
      </c>
      <c r="O11" s="13"/>
      <c r="P11" s="18">
        <v>4308000</v>
      </c>
      <c r="Q11" s="13"/>
      <c r="R11" s="18">
        <v>5999967000000</v>
      </c>
      <c r="S11" s="13"/>
      <c r="T11" s="18">
        <v>8392645553388</v>
      </c>
      <c r="U11" s="13"/>
      <c r="V11" s="18">
        <v>0</v>
      </c>
      <c r="W11" s="13"/>
      <c r="X11" s="18">
        <v>0</v>
      </c>
      <c r="Y11" s="13"/>
      <c r="Z11" s="18">
        <v>0</v>
      </c>
      <c r="AA11" s="13"/>
      <c r="AB11" s="18">
        <v>0</v>
      </c>
      <c r="AC11" s="13"/>
      <c r="AD11" s="18">
        <v>4308000</v>
      </c>
      <c r="AE11" s="13"/>
      <c r="AF11" s="18">
        <v>1984148</v>
      </c>
      <c r="AG11" s="13"/>
      <c r="AH11" s="18">
        <v>5999967000000</v>
      </c>
      <c r="AI11" s="13"/>
      <c r="AJ11" s="18">
        <v>8541512494551</v>
      </c>
      <c r="AK11" s="13"/>
      <c r="AL11" s="20">
        <f t="shared" si="0"/>
        <v>3.2503933720183924</v>
      </c>
      <c r="AM11" s="13"/>
      <c r="AN11" s="13"/>
    </row>
    <row r="12" spans="1:40" ht="21.75" customHeight="1" x14ac:dyDescent="0.2">
      <c r="A12" s="50" t="s">
        <v>45</v>
      </c>
      <c r="B12" s="50"/>
      <c r="D12" s="23" t="s">
        <v>36</v>
      </c>
      <c r="E12" s="13"/>
      <c r="F12" s="23" t="s">
        <v>36</v>
      </c>
      <c r="G12" s="13"/>
      <c r="H12" s="23" t="s">
        <v>46</v>
      </c>
      <c r="I12" s="13"/>
      <c r="J12" s="23" t="s">
        <v>47</v>
      </c>
      <c r="K12" s="13"/>
      <c r="L12" s="20">
        <v>24.16</v>
      </c>
      <c r="M12" s="13"/>
      <c r="N12" s="20">
        <v>24.16</v>
      </c>
      <c r="O12" s="13"/>
      <c r="P12" s="18">
        <v>1004200</v>
      </c>
      <c r="Q12" s="13"/>
      <c r="R12" s="18">
        <v>3934943089133</v>
      </c>
      <c r="S12" s="13"/>
      <c r="T12" s="18">
        <v>4745177038453</v>
      </c>
      <c r="U12" s="13"/>
      <c r="V12" s="18">
        <v>0</v>
      </c>
      <c r="W12" s="13"/>
      <c r="X12" s="18">
        <v>0</v>
      </c>
      <c r="Y12" s="13"/>
      <c r="Z12" s="18">
        <v>0</v>
      </c>
      <c r="AA12" s="13"/>
      <c r="AB12" s="18">
        <v>0</v>
      </c>
      <c r="AC12" s="13"/>
      <c r="AD12" s="18">
        <v>1004200</v>
      </c>
      <c r="AE12" s="13"/>
      <c r="AF12" s="18">
        <v>4807919</v>
      </c>
      <c r="AG12" s="13"/>
      <c r="AH12" s="18">
        <v>3934943089133</v>
      </c>
      <c r="AI12" s="13"/>
      <c r="AJ12" s="18">
        <v>4824611878411</v>
      </c>
      <c r="AK12" s="13"/>
      <c r="AL12" s="20">
        <f t="shared" si="0"/>
        <v>1.8359613103829651</v>
      </c>
      <c r="AM12" s="13"/>
      <c r="AN12" s="13"/>
    </row>
    <row r="13" spans="1:40" ht="21.75" customHeight="1" x14ac:dyDescent="0.2">
      <c r="A13" s="50" t="s">
        <v>48</v>
      </c>
      <c r="B13" s="50"/>
      <c r="D13" s="23" t="s">
        <v>36</v>
      </c>
      <c r="E13" s="13"/>
      <c r="F13" s="23" t="s">
        <v>36</v>
      </c>
      <c r="G13" s="13"/>
      <c r="H13" s="23" t="s">
        <v>49</v>
      </c>
      <c r="I13" s="13"/>
      <c r="J13" s="23" t="s">
        <v>50</v>
      </c>
      <c r="K13" s="13"/>
      <c r="L13" s="20">
        <v>23</v>
      </c>
      <c r="M13" s="13"/>
      <c r="N13" s="20">
        <v>23</v>
      </c>
      <c r="O13" s="13"/>
      <c r="P13" s="18">
        <v>11200000</v>
      </c>
      <c r="Q13" s="13"/>
      <c r="R13" s="18">
        <v>11199627514843</v>
      </c>
      <c r="S13" s="13"/>
      <c r="T13" s="18">
        <v>9318930075000</v>
      </c>
      <c r="U13" s="13"/>
      <c r="V13" s="18">
        <v>0</v>
      </c>
      <c r="W13" s="13"/>
      <c r="X13" s="18">
        <v>0</v>
      </c>
      <c r="Y13" s="13"/>
      <c r="Z13" s="18">
        <v>0</v>
      </c>
      <c r="AA13" s="13"/>
      <c r="AB13" s="18">
        <v>0</v>
      </c>
      <c r="AC13" s="13"/>
      <c r="AD13" s="18">
        <v>11200000</v>
      </c>
      <c r="AE13" s="13"/>
      <c r="AF13" s="18">
        <v>925000</v>
      </c>
      <c r="AG13" s="13"/>
      <c r="AH13" s="18">
        <v>11199627514843</v>
      </c>
      <c r="AI13" s="13"/>
      <c r="AJ13" s="18">
        <v>10354366750000</v>
      </c>
      <c r="AK13" s="13"/>
      <c r="AL13" s="20">
        <f t="shared" si="0"/>
        <v>3.9402582478358594</v>
      </c>
      <c r="AM13" s="13"/>
      <c r="AN13" s="13"/>
    </row>
    <row r="14" spans="1:40" ht="21.75" customHeight="1" x14ac:dyDescent="0.2">
      <c r="A14" s="50" t="s">
        <v>51</v>
      </c>
      <c r="B14" s="50"/>
      <c r="D14" s="23" t="s">
        <v>36</v>
      </c>
      <c r="E14" s="13"/>
      <c r="F14" s="23" t="s">
        <v>36</v>
      </c>
      <c r="G14" s="13"/>
      <c r="H14" s="23" t="s">
        <v>52</v>
      </c>
      <c r="I14" s="13"/>
      <c r="J14" s="23" t="s">
        <v>53</v>
      </c>
      <c r="K14" s="13"/>
      <c r="L14" s="20">
        <v>23</v>
      </c>
      <c r="M14" s="13"/>
      <c r="N14" s="20">
        <v>23</v>
      </c>
      <c r="O14" s="13"/>
      <c r="P14" s="18">
        <v>2000000</v>
      </c>
      <c r="Q14" s="13"/>
      <c r="R14" s="18">
        <v>1999883067488</v>
      </c>
      <c r="S14" s="13"/>
      <c r="T14" s="18">
        <v>1615511087937</v>
      </c>
      <c r="U14" s="13"/>
      <c r="V14" s="18">
        <v>0</v>
      </c>
      <c r="W14" s="13"/>
      <c r="X14" s="18">
        <v>0</v>
      </c>
      <c r="Y14" s="13"/>
      <c r="Z14" s="18">
        <v>0</v>
      </c>
      <c r="AA14" s="13"/>
      <c r="AB14" s="18">
        <v>0</v>
      </c>
      <c r="AC14" s="13"/>
      <c r="AD14" s="18">
        <v>2000000</v>
      </c>
      <c r="AE14" s="13"/>
      <c r="AF14" s="18">
        <v>897994</v>
      </c>
      <c r="AG14" s="13"/>
      <c r="AH14" s="18">
        <v>1999883067488</v>
      </c>
      <c r="AI14" s="13"/>
      <c r="AJ14" s="18">
        <v>1795011431525</v>
      </c>
      <c r="AK14" s="13"/>
      <c r="AL14" s="20">
        <f t="shared" si="0"/>
        <v>0.68307495463457812</v>
      </c>
      <c r="AM14" s="13"/>
      <c r="AN14" s="13"/>
    </row>
    <row r="15" spans="1:40" ht="21.75" customHeight="1" x14ac:dyDescent="0.2">
      <c r="A15" s="50" t="s">
        <v>54</v>
      </c>
      <c r="B15" s="50"/>
      <c r="D15" s="23" t="s">
        <v>36</v>
      </c>
      <c r="E15" s="13"/>
      <c r="F15" s="23" t="s">
        <v>36</v>
      </c>
      <c r="G15" s="13"/>
      <c r="H15" s="23" t="s">
        <v>55</v>
      </c>
      <c r="I15" s="13"/>
      <c r="J15" s="23" t="s">
        <v>56</v>
      </c>
      <c r="K15" s="13"/>
      <c r="L15" s="20">
        <v>23</v>
      </c>
      <c r="M15" s="13"/>
      <c r="N15" s="20">
        <v>23</v>
      </c>
      <c r="O15" s="13"/>
      <c r="P15" s="18">
        <v>7999600</v>
      </c>
      <c r="Q15" s="13"/>
      <c r="R15" s="18">
        <v>7999595017528</v>
      </c>
      <c r="S15" s="13"/>
      <c r="T15" s="18">
        <v>7195725195750</v>
      </c>
      <c r="U15" s="13"/>
      <c r="V15" s="18">
        <v>0</v>
      </c>
      <c r="W15" s="13"/>
      <c r="X15" s="18">
        <v>0</v>
      </c>
      <c r="Y15" s="13"/>
      <c r="Z15" s="18">
        <v>0</v>
      </c>
      <c r="AA15" s="13"/>
      <c r="AB15" s="18">
        <v>0</v>
      </c>
      <c r="AC15" s="13"/>
      <c r="AD15" s="18">
        <v>7999600</v>
      </c>
      <c r="AE15" s="13"/>
      <c r="AF15" s="18">
        <v>1000000</v>
      </c>
      <c r="AG15" s="13"/>
      <c r="AH15" s="18">
        <v>7999595017528</v>
      </c>
      <c r="AI15" s="13"/>
      <c r="AJ15" s="18">
        <v>7995250217500</v>
      </c>
      <c r="AK15" s="13"/>
      <c r="AL15" s="20">
        <f t="shared" si="0"/>
        <v>3.04251832812623</v>
      </c>
      <c r="AM15" s="13"/>
      <c r="AN15" s="13"/>
    </row>
    <row r="16" spans="1:40" ht="21.75" customHeight="1" x14ac:dyDescent="0.2">
      <c r="A16" s="50" t="s">
        <v>57</v>
      </c>
      <c r="B16" s="50"/>
      <c r="D16" s="23" t="s">
        <v>36</v>
      </c>
      <c r="E16" s="13"/>
      <c r="F16" s="23" t="s">
        <v>36</v>
      </c>
      <c r="G16" s="13"/>
      <c r="H16" s="23" t="s">
        <v>58</v>
      </c>
      <c r="I16" s="13"/>
      <c r="J16" s="23" t="s">
        <v>59</v>
      </c>
      <c r="K16" s="13"/>
      <c r="L16" s="20">
        <v>23</v>
      </c>
      <c r="M16" s="13"/>
      <c r="N16" s="20">
        <v>23</v>
      </c>
      <c r="O16" s="13"/>
      <c r="P16" s="18">
        <v>1000000</v>
      </c>
      <c r="Q16" s="13"/>
      <c r="R16" s="18">
        <v>1000000000000</v>
      </c>
      <c r="S16" s="13"/>
      <c r="T16" s="18">
        <v>999456250000</v>
      </c>
      <c r="U16" s="13"/>
      <c r="V16" s="18">
        <v>0</v>
      </c>
      <c r="W16" s="13"/>
      <c r="X16" s="18">
        <v>0</v>
      </c>
      <c r="Y16" s="13"/>
      <c r="Z16" s="18">
        <v>0</v>
      </c>
      <c r="AA16" s="13"/>
      <c r="AB16" s="18">
        <v>0</v>
      </c>
      <c r="AC16" s="13"/>
      <c r="AD16" s="18">
        <v>1000000</v>
      </c>
      <c r="AE16" s="13"/>
      <c r="AF16" s="18">
        <v>1000000</v>
      </c>
      <c r="AG16" s="13"/>
      <c r="AH16" s="18">
        <v>1000000000000</v>
      </c>
      <c r="AI16" s="13"/>
      <c r="AJ16" s="18">
        <v>999456250000</v>
      </c>
      <c r="AK16" s="13"/>
      <c r="AL16" s="20">
        <f t="shared" si="0"/>
        <v>0.38033380770616404</v>
      </c>
      <c r="AM16" s="13"/>
      <c r="AN16" s="13"/>
    </row>
    <row r="17" spans="1:40" ht="21.75" customHeight="1" x14ac:dyDescent="0.2">
      <c r="A17" s="50" t="s">
        <v>60</v>
      </c>
      <c r="B17" s="50"/>
      <c r="D17" s="23" t="s">
        <v>36</v>
      </c>
      <c r="E17" s="13"/>
      <c r="F17" s="23" t="s">
        <v>36</v>
      </c>
      <c r="G17" s="13"/>
      <c r="H17" s="23" t="s">
        <v>61</v>
      </c>
      <c r="I17" s="13"/>
      <c r="J17" s="23" t="s">
        <v>62</v>
      </c>
      <c r="K17" s="13"/>
      <c r="L17" s="20">
        <v>18</v>
      </c>
      <c r="M17" s="13"/>
      <c r="N17" s="20">
        <v>18</v>
      </c>
      <c r="O17" s="13"/>
      <c r="P17" s="18">
        <v>10000</v>
      </c>
      <c r="Q17" s="13"/>
      <c r="R17" s="18">
        <v>7633383300</v>
      </c>
      <c r="S17" s="13"/>
      <c r="T17" s="18">
        <v>7627850100</v>
      </c>
      <c r="U17" s="13"/>
      <c r="V17" s="18">
        <v>0</v>
      </c>
      <c r="W17" s="13"/>
      <c r="X17" s="18">
        <v>0</v>
      </c>
      <c r="Y17" s="13"/>
      <c r="Z17" s="18">
        <v>0</v>
      </c>
      <c r="AA17" s="13"/>
      <c r="AB17" s="18">
        <v>0</v>
      </c>
      <c r="AC17" s="13"/>
      <c r="AD17" s="18">
        <v>10000</v>
      </c>
      <c r="AE17" s="13"/>
      <c r="AF17" s="18">
        <v>763200</v>
      </c>
      <c r="AG17" s="13"/>
      <c r="AH17" s="18">
        <v>7633383300</v>
      </c>
      <c r="AI17" s="13"/>
      <c r="AJ17" s="18">
        <v>7627850100</v>
      </c>
      <c r="AK17" s="13"/>
      <c r="AL17" s="20">
        <f t="shared" si="0"/>
        <v>2.9027076204134442E-3</v>
      </c>
      <c r="AM17" s="13"/>
      <c r="AN17" s="13"/>
    </row>
    <row r="18" spans="1:40" ht="21.75" customHeight="1" x14ac:dyDescent="0.2">
      <c r="A18" s="50" t="s">
        <v>63</v>
      </c>
      <c r="B18" s="50"/>
      <c r="D18" s="23" t="s">
        <v>36</v>
      </c>
      <c r="E18" s="13"/>
      <c r="F18" s="23" t="s">
        <v>36</v>
      </c>
      <c r="G18" s="13"/>
      <c r="H18" s="23" t="s">
        <v>64</v>
      </c>
      <c r="I18" s="13"/>
      <c r="J18" s="23" t="s">
        <v>65</v>
      </c>
      <c r="K18" s="13"/>
      <c r="L18" s="20">
        <v>20.5</v>
      </c>
      <c r="M18" s="13"/>
      <c r="N18" s="20">
        <v>20.5</v>
      </c>
      <c r="O18" s="13"/>
      <c r="P18" s="18">
        <v>520854</v>
      </c>
      <c r="Q18" s="13"/>
      <c r="R18" s="18">
        <v>481915643638</v>
      </c>
      <c r="S18" s="13"/>
      <c r="T18" s="18">
        <v>491668695618</v>
      </c>
      <c r="U18" s="13"/>
      <c r="V18" s="18">
        <v>0</v>
      </c>
      <c r="W18" s="13"/>
      <c r="X18" s="18">
        <v>0</v>
      </c>
      <c r="Y18" s="13"/>
      <c r="Z18" s="18">
        <v>0</v>
      </c>
      <c r="AA18" s="13"/>
      <c r="AB18" s="18">
        <v>0</v>
      </c>
      <c r="AC18" s="13"/>
      <c r="AD18" s="18">
        <v>520854</v>
      </c>
      <c r="AE18" s="13"/>
      <c r="AF18" s="18">
        <v>964900</v>
      </c>
      <c r="AG18" s="13"/>
      <c r="AH18" s="18">
        <v>481915643638</v>
      </c>
      <c r="AI18" s="13"/>
      <c r="AJ18" s="18">
        <v>502298751060</v>
      </c>
      <c r="AK18" s="13"/>
      <c r="AL18" s="20">
        <f t="shared" si="0"/>
        <v>0.19114513176209605</v>
      </c>
      <c r="AM18" s="13"/>
      <c r="AN18" s="13"/>
    </row>
    <row r="19" spans="1:40" ht="21.75" customHeight="1" x14ac:dyDescent="0.2">
      <c r="A19" s="50" t="s">
        <v>66</v>
      </c>
      <c r="B19" s="50"/>
      <c r="D19" s="23" t="s">
        <v>36</v>
      </c>
      <c r="E19" s="13"/>
      <c r="F19" s="23" t="s">
        <v>36</v>
      </c>
      <c r="G19" s="13"/>
      <c r="H19" s="23" t="s">
        <v>67</v>
      </c>
      <c r="I19" s="13"/>
      <c r="J19" s="23" t="s">
        <v>68</v>
      </c>
      <c r="K19" s="13"/>
      <c r="L19" s="20">
        <v>20.5</v>
      </c>
      <c r="M19" s="13"/>
      <c r="N19" s="20">
        <v>20.5</v>
      </c>
      <c r="O19" s="13"/>
      <c r="P19" s="18">
        <v>500000</v>
      </c>
      <c r="Q19" s="13"/>
      <c r="R19" s="18">
        <v>448116129620</v>
      </c>
      <c r="S19" s="13"/>
      <c r="T19" s="18">
        <v>485236009375</v>
      </c>
      <c r="U19" s="13"/>
      <c r="V19" s="18">
        <v>0</v>
      </c>
      <c r="W19" s="13"/>
      <c r="X19" s="18">
        <v>0</v>
      </c>
      <c r="Y19" s="13"/>
      <c r="Z19" s="18">
        <v>0</v>
      </c>
      <c r="AA19" s="13"/>
      <c r="AB19" s="18">
        <v>0</v>
      </c>
      <c r="AC19" s="13"/>
      <c r="AD19" s="18">
        <v>500000</v>
      </c>
      <c r="AE19" s="13"/>
      <c r="AF19" s="18">
        <v>934630</v>
      </c>
      <c r="AG19" s="13"/>
      <c r="AH19" s="18">
        <v>448116129620</v>
      </c>
      <c r="AI19" s="13"/>
      <c r="AJ19" s="18">
        <v>467060897468</v>
      </c>
      <c r="AK19" s="13"/>
      <c r="AL19" s="20">
        <f t="shared" si="0"/>
        <v>0.17773569334792066</v>
      </c>
      <c r="AM19" s="13"/>
      <c r="AN19" s="13"/>
    </row>
    <row r="20" spans="1:40" ht="21.75" customHeight="1" x14ac:dyDescent="0.2">
      <c r="A20" s="50" t="s">
        <v>69</v>
      </c>
      <c r="B20" s="50"/>
      <c r="D20" s="23" t="s">
        <v>36</v>
      </c>
      <c r="E20" s="13"/>
      <c r="F20" s="23" t="s">
        <v>36</v>
      </c>
      <c r="G20" s="13"/>
      <c r="H20" s="23" t="s">
        <v>70</v>
      </c>
      <c r="I20" s="13"/>
      <c r="J20" s="23" t="s">
        <v>71</v>
      </c>
      <c r="K20" s="13"/>
      <c r="L20" s="20">
        <v>23</v>
      </c>
      <c r="M20" s="13"/>
      <c r="N20" s="20">
        <v>23</v>
      </c>
      <c r="O20" s="13"/>
      <c r="P20" s="18">
        <v>1165670</v>
      </c>
      <c r="Q20" s="13"/>
      <c r="R20" s="18">
        <v>936933139922</v>
      </c>
      <c r="S20" s="13"/>
      <c r="T20" s="18">
        <v>1023647377717</v>
      </c>
      <c r="U20" s="13"/>
      <c r="V20" s="18">
        <v>0</v>
      </c>
      <c r="W20" s="13"/>
      <c r="X20" s="18">
        <v>0</v>
      </c>
      <c r="Y20" s="13"/>
      <c r="Z20" s="18">
        <v>0</v>
      </c>
      <c r="AA20" s="13"/>
      <c r="AB20" s="18">
        <v>0</v>
      </c>
      <c r="AC20" s="13"/>
      <c r="AD20" s="18">
        <v>1165670</v>
      </c>
      <c r="AE20" s="13"/>
      <c r="AF20" s="18">
        <v>878640</v>
      </c>
      <c r="AG20" s="13"/>
      <c r="AH20" s="18">
        <v>936933139922</v>
      </c>
      <c r="AI20" s="13"/>
      <c r="AJ20" s="18">
        <v>1023647377717</v>
      </c>
      <c r="AK20" s="13"/>
      <c r="AL20" s="20">
        <f t="shared" si="0"/>
        <v>0.3895395170279205</v>
      </c>
      <c r="AM20" s="13"/>
      <c r="AN20" s="13"/>
    </row>
    <row r="21" spans="1:40" ht="21.75" customHeight="1" x14ac:dyDescent="0.2">
      <c r="A21" s="50" t="s">
        <v>72</v>
      </c>
      <c r="B21" s="50"/>
      <c r="D21" s="23" t="s">
        <v>36</v>
      </c>
      <c r="E21" s="13"/>
      <c r="F21" s="23" t="s">
        <v>36</v>
      </c>
      <c r="G21" s="13"/>
      <c r="H21" s="23" t="s">
        <v>73</v>
      </c>
      <c r="I21" s="13"/>
      <c r="J21" s="23" t="s">
        <v>74</v>
      </c>
      <c r="K21" s="13"/>
      <c r="L21" s="20">
        <v>23</v>
      </c>
      <c r="M21" s="13"/>
      <c r="N21" s="20">
        <v>23</v>
      </c>
      <c r="O21" s="13"/>
      <c r="P21" s="18">
        <v>2147772</v>
      </c>
      <c r="Q21" s="13"/>
      <c r="R21" s="18">
        <v>1982909021280</v>
      </c>
      <c r="S21" s="13"/>
      <c r="T21" s="18">
        <v>1799970510998</v>
      </c>
      <c r="U21" s="13"/>
      <c r="V21" s="18">
        <v>3353000</v>
      </c>
      <c r="W21" s="13"/>
      <c r="X21" s="18">
        <v>2737058377980</v>
      </c>
      <c r="Y21" s="13"/>
      <c r="Z21" s="18">
        <v>0</v>
      </c>
      <c r="AA21" s="13"/>
      <c r="AB21" s="18">
        <v>0</v>
      </c>
      <c r="AC21" s="13"/>
      <c r="AD21" s="18">
        <v>5500772</v>
      </c>
      <c r="AE21" s="13"/>
      <c r="AF21" s="18">
        <v>772200</v>
      </c>
      <c r="AG21" s="13"/>
      <c r="AH21" s="18">
        <v>4719967399260</v>
      </c>
      <c r="AI21" s="13"/>
      <c r="AJ21" s="18">
        <v>4245386453624</v>
      </c>
      <c r="AK21" s="13"/>
      <c r="AL21" s="20">
        <f t="shared" si="0"/>
        <v>1.6155424462961576</v>
      </c>
      <c r="AM21" s="13"/>
      <c r="AN21" s="13"/>
    </row>
    <row r="22" spans="1:40" ht="21.75" customHeight="1" x14ac:dyDescent="0.2">
      <c r="A22" s="50" t="s">
        <v>75</v>
      </c>
      <c r="B22" s="50"/>
      <c r="D22" s="23" t="s">
        <v>36</v>
      </c>
      <c r="E22" s="13"/>
      <c r="F22" s="23" t="s">
        <v>36</v>
      </c>
      <c r="G22" s="13"/>
      <c r="H22" s="23" t="s">
        <v>76</v>
      </c>
      <c r="I22" s="13"/>
      <c r="J22" s="23" t="s">
        <v>77</v>
      </c>
      <c r="K22" s="13"/>
      <c r="L22" s="20">
        <v>23</v>
      </c>
      <c r="M22" s="13"/>
      <c r="N22" s="20">
        <v>23</v>
      </c>
      <c r="O22" s="13"/>
      <c r="P22" s="18">
        <v>12925178</v>
      </c>
      <c r="Q22" s="13"/>
      <c r="R22" s="18">
        <v>11820812088727</v>
      </c>
      <c r="S22" s="13"/>
      <c r="T22" s="18">
        <v>11069562678840</v>
      </c>
      <c r="U22" s="13"/>
      <c r="V22" s="18">
        <v>0</v>
      </c>
      <c r="W22" s="13"/>
      <c r="X22" s="18">
        <v>0</v>
      </c>
      <c r="Y22" s="13"/>
      <c r="Z22" s="18">
        <v>0</v>
      </c>
      <c r="AA22" s="13"/>
      <c r="AB22" s="18">
        <v>0</v>
      </c>
      <c r="AC22" s="13"/>
      <c r="AD22" s="18">
        <v>12925178</v>
      </c>
      <c r="AE22" s="13"/>
      <c r="AF22" s="18">
        <v>856900</v>
      </c>
      <c r="AG22" s="13"/>
      <c r="AH22" s="18">
        <v>11820812088727</v>
      </c>
      <c r="AI22" s="13"/>
      <c r="AJ22" s="18">
        <v>11069562678840</v>
      </c>
      <c r="AK22" s="13"/>
      <c r="AL22" s="20">
        <f t="shared" si="0"/>
        <v>4.2124194263483394</v>
      </c>
      <c r="AM22" s="13"/>
      <c r="AN22" s="13"/>
    </row>
    <row r="23" spans="1:40" ht="21.75" customHeight="1" x14ac:dyDescent="0.2">
      <c r="A23" s="50" t="s">
        <v>78</v>
      </c>
      <c r="B23" s="50"/>
      <c r="D23" s="23" t="s">
        <v>36</v>
      </c>
      <c r="E23" s="13"/>
      <c r="F23" s="23" t="s">
        <v>36</v>
      </c>
      <c r="G23" s="13"/>
      <c r="H23" s="23" t="s">
        <v>79</v>
      </c>
      <c r="I23" s="13"/>
      <c r="J23" s="23" t="s">
        <v>80</v>
      </c>
      <c r="K23" s="13"/>
      <c r="L23" s="20">
        <v>23</v>
      </c>
      <c r="M23" s="13"/>
      <c r="N23" s="20">
        <v>23</v>
      </c>
      <c r="O23" s="13"/>
      <c r="P23" s="18">
        <v>5000</v>
      </c>
      <c r="Q23" s="13"/>
      <c r="R23" s="18">
        <v>4158760095</v>
      </c>
      <c r="S23" s="13"/>
      <c r="T23" s="18">
        <v>4010817931</v>
      </c>
      <c r="U23" s="13"/>
      <c r="V23" s="18">
        <v>0</v>
      </c>
      <c r="W23" s="13"/>
      <c r="X23" s="18">
        <v>0</v>
      </c>
      <c r="Y23" s="13"/>
      <c r="Z23" s="18">
        <v>0</v>
      </c>
      <c r="AA23" s="13"/>
      <c r="AB23" s="18">
        <v>0</v>
      </c>
      <c r="AC23" s="13"/>
      <c r="AD23" s="18">
        <v>5000</v>
      </c>
      <c r="AE23" s="13"/>
      <c r="AF23" s="18">
        <v>814260</v>
      </c>
      <c r="AG23" s="13"/>
      <c r="AH23" s="18">
        <v>4158760095</v>
      </c>
      <c r="AI23" s="13"/>
      <c r="AJ23" s="18">
        <v>4069086230</v>
      </c>
      <c r="AK23" s="13"/>
      <c r="AL23" s="20">
        <f t="shared" si="0"/>
        <v>1.5484530310762678E-3</v>
      </c>
      <c r="AM23" s="13"/>
      <c r="AN23" s="13"/>
    </row>
    <row r="24" spans="1:40" ht="21.75" customHeight="1" x14ac:dyDescent="0.2">
      <c r="A24" s="50" t="s">
        <v>81</v>
      </c>
      <c r="B24" s="50"/>
      <c r="D24" s="23" t="s">
        <v>36</v>
      </c>
      <c r="E24" s="13"/>
      <c r="F24" s="23" t="s">
        <v>36</v>
      </c>
      <c r="G24" s="13"/>
      <c r="H24" s="23" t="s">
        <v>82</v>
      </c>
      <c r="I24" s="13"/>
      <c r="J24" s="23" t="s">
        <v>83</v>
      </c>
      <c r="K24" s="13"/>
      <c r="L24" s="20">
        <v>23</v>
      </c>
      <c r="M24" s="13"/>
      <c r="N24" s="20">
        <v>23</v>
      </c>
      <c r="O24" s="13"/>
      <c r="P24" s="18">
        <v>27894178</v>
      </c>
      <c r="Q24" s="13"/>
      <c r="R24" s="18">
        <v>23959464777821</v>
      </c>
      <c r="S24" s="13"/>
      <c r="T24" s="18">
        <v>23014123201358</v>
      </c>
      <c r="U24" s="13"/>
      <c r="V24" s="18">
        <v>0</v>
      </c>
      <c r="W24" s="13"/>
      <c r="X24" s="18">
        <v>0</v>
      </c>
      <c r="Y24" s="13"/>
      <c r="Z24" s="18">
        <v>5000</v>
      </c>
      <c r="AA24" s="13"/>
      <c r="AB24" s="18">
        <v>4104616903</v>
      </c>
      <c r="AC24" s="13"/>
      <c r="AD24" s="18">
        <v>27889178</v>
      </c>
      <c r="AE24" s="13"/>
      <c r="AF24" s="18">
        <v>836080</v>
      </c>
      <c r="AG24" s="13"/>
      <c r="AH24" s="18">
        <v>23955170070736</v>
      </c>
      <c r="AI24" s="13"/>
      <c r="AJ24" s="18">
        <v>23304905005971</v>
      </c>
      <c r="AK24" s="13"/>
      <c r="AL24" s="20">
        <f t="shared" si="0"/>
        <v>8.8684654872600923</v>
      </c>
      <c r="AM24" s="13"/>
      <c r="AN24" s="13"/>
    </row>
    <row r="25" spans="1:40" ht="21.75" customHeight="1" x14ac:dyDescent="0.2">
      <c r="A25" s="50" t="s">
        <v>84</v>
      </c>
      <c r="B25" s="50"/>
      <c r="D25" s="23" t="s">
        <v>36</v>
      </c>
      <c r="E25" s="13"/>
      <c r="F25" s="23" t="s">
        <v>36</v>
      </c>
      <c r="G25" s="13"/>
      <c r="H25" s="23" t="s">
        <v>85</v>
      </c>
      <c r="I25" s="13"/>
      <c r="J25" s="23" t="s">
        <v>86</v>
      </c>
      <c r="K25" s="13"/>
      <c r="L25" s="20">
        <v>23</v>
      </c>
      <c r="M25" s="13"/>
      <c r="N25" s="20">
        <v>23</v>
      </c>
      <c r="O25" s="13"/>
      <c r="P25" s="18">
        <v>6773103</v>
      </c>
      <c r="Q25" s="13"/>
      <c r="R25" s="18">
        <v>6068700288000</v>
      </c>
      <c r="S25" s="13"/>
      <c r="T25" s="18">
        <v>5211099612412</v>
      </c>
      <c r="U25" s="13"/>
      <c r="V25" s="18">
        <v>0</v>
      </c>
      <c r="W25" s="13"/>
      <c r="X25" s="18">
        <v>0</v>
      </c>
      <c r="Y25" s="13"/>
      <c r="Z25" s="18">
        <v>6773103</v>
      </c>
      <c r="AA25" s="13"/>
      <c r="AB25" s="18">
        <v>6108369678431</v>
      </c>
      <c r="AC25" s="13"/>
      <c r="AD25" s="18">
        <v>0</v>
      </c>
      <c r="AE25" s="13"/>
      <c r="AF25" s="18">
        <v>0</v>
      </c>
      <c r="AG25" s="13"/>
      <c r="AH25" s="18">
        <v>0</v>
      </c>
      <c r="AI25" s="13"/>
      <c r="AJ25" s="18">
        <v>0</v>
      </c>
      <c r="AK25" s="13"/>
      <c r="AL25" s="20">
        <f t="shared" si="0"/>
        <v>0</v>
      </c>
      <c r="AM25" s="13"/>
      <c r="AN25" s="13"/>
    </row>
    <row r="26" spans="1:40" ht="21.75" customHeight="1" x14ac:dyDescent="0.2">
      <c r="A26" s="50" t="s">
        <v>87</v>
      </c>
      <c r="B26" s="50"/>
      <c r="D26" s="23" t="s">
        <v>36</v>
      </c>
      <c r="E26" s="13"/>
      <c r="F26" s="23" t="s">
        <v>36</v>
      </c>
      <c r="G26" s="13"/>
      <c r="H26" s="23" t="s">
        <v>85</v>
      </c>
      <c r="I26" s="13"/>
      <c r="J26" s="23" t="s">
        <v>88</v>
      </c>
      <c r="K26" s="13"/>
      <c r="L26" s="20">
        <v>23</v>
      </c>
      <c r="M26" s="13"/>
      <c r="N26" s="20">
        <v>23</v>
      </c>
      <c r="O26" s="13"/>
      <c r="P26" s="18">
        <v>7036948</v>
      </c>
      <c r="Q26" s="13"/>
      <c r="R26" s="18">
        <v>6270413254360</v>
      </c>
      <c r="S26" s="13"/>
      <c r="T26" s="18">
        <v>5835803028207</v>
      </c>
      <c r="U26" s="13"/>
      <c r="V26" s="18">
        <v>0</v>
      </c>
      <c r="W26" s="13"/>
      <c r="X26" s="18">
        <v>0</v>
      </c>
      <c r="Y26" s="13"/>
      <c r="Z26" s="18">
        <v>0</v>
      </c>
      <c r="AA26" s="13"/>
      <c r="AB26" s="18">
        <v>0</v>
      </c>
      <c r="AC26" s="13"/>
      <c r="AD26" s="18">
        <v>7036948</v>
      </c>
      <c r="AE26" s="13"/>
      <c r="AF26" s="18">
        <v>809950</v>
      </c>
      <c r="AG26" s="13"/>
      <c r="AH26" s="18">
        <v>6270413254360</v>
      </c>
      <c r="AI26" s="13"/>
      <c r="AJ26" s="18">
        <v>5696476888132</v>
      </c>
      <c r="AK26" s="13"/>
      <c r="AL26" s="20">
        <f t="shared" si="0"/>
        <v>2.1677414547894456</v>
      </c>
      <c r="AM26" s="13"/>
      <c r="AN26" s="13"/>
    </row>
    <row r="27" spans="1:40" ht="21.75" customHeight="1" x14ac:dyDescent="0.2">
      <c r="A27" s="50" t="s">
        <v>89</v>
      </c>
      <c r="B27" s="50"/>
      <c r="D27" s="23" t="s">
        <v>36</v>
      </c>
      <c r="E27" s="13"/>
      <c r="F27" s="23" t="s">
        <v>36</v>
      </c>
      <c r="G27" s="13"/>
      <c r="H27" s="23" t="s">
        <v>90</v>
      </c>
      <c r="I27" s="13"/>
      <c r="J27" s="23" t="s">
        <v>91</v>
      </c>
      <c r="K27" s="13"/>
      <c r="L27" s="20">
        <v>23</v>
      </c>
      <c r="M27" s="13"/>
      <c r="N27" s="20">
        <v>23</v>
      </c>
      <c r="O27" s="13"/>
      <c r="P27" s="18">
        <v>1000000</v>
      </c>
      <c r="Q27" s="13"/>
      <c r="R27" s="18">
        <v>1000000000000</v>
      </c>
      <c r="S27" s="13"/>
      <c r="T27" s="18">
        <v>999456250000</v>
      </c>
      <c r="U27" s="13"/>
      <c r="V27" s="18">
        <v>0</v>
      </c>
      <c r="W27" s="13"/>
      <c r="X27" s="18">
        <v>0</v>
      </c>
      <c r="Y27" s="13"/>
      <c r="Z27" s="18">
        <v>0</v>
      </c>
      <c r="AA27" s="13"/>
      <c r="AB27" s="18">
        <v>0</v>
      </c>
      <c r="AC27" s="13"/>
      <c r="AD27" s="18">
        <v>1000000</v>
      </c>
      <c r="AE27" s="13"/>
      <c r="AF27" s="18">
        <v>1000000</v>
      </c>
      <c r="AG27" s="13"/>
      <c r="AH27" s="18">
        <v>1000000000000</v>
      </c>
      <c r="AI27" s="13"/>
      <c r="AJ27" s="18">
        <v>999456250000</v>
      </c>
      <c r="AK27" s="13"/>
      <c r="AL27" s="20">
        <f t="shared" si="0"/>
        <v>0.38033380770616404</v>
      </c>
      <c r="AM27" s="13"/>
      <c r="AN27" s="13"/>
    </row>
    <row r="28" spans="1:40" ht="21.75" customHeight="1" x14ac:dyDescent="0.2">
      <c r="A28" s="50" t="s">
        <v>92</v>
      </c>
      <c r="B28" s="50"/>
      <c r="D28" s="23" t="s">
        <v>36</v>
      </c>
      <c r="E28" s="13"/>
      <c r="F28" s="23" t="s">
        <v>36</v>
      </c>
      <c r="G28" s="13"/>
      <c r="H28" s="23" t="s">
        <v>93</v>
      </c>
      <c r="I28" s="13"/>
      <c r="J28" s="23" t="s">
        <v>94</v>
      </c>
      <c r="K28" s="13"/>
      <c r="L28" s="20">
        <v>23</v>
      </c>
      <c r="M28" s="13"/>
      <c r="N28" s="20">
        <v>23</v>
      </c>
      <c r="O28" s="13"/>
      <c r="P28" s="18">
        <v>1000000</v>
      </c>
      <c r="Q28" s="13"/>
      <c r="R28" s="18">
        <v>1000000000000</v>
      </c>
      <c r="S28" s="13"/>
      <c r="T28" s="18">
        <v>999456250000</v>
      </c>
      <c r="U28" s="13"/>
      <c r="V28" s="18">
        <v>0</v>
      </c>
      <c r="W28" s="13"/>
      <c r="X28" s="18">
        <v>0</v>
      </c>
      <c r="Y28" s="13"/>
      <c r="Z28" s="18">
        <v>0</v>
      </c>
      <c r="AA28" s="13"/>
      <c r="AB28" s="18">
        <v>0</v>
      </c>
      <c r="AC28" s="13"/>
      <c r="AD28" s="18">
        <v>1000000</v>
      </c>
      <c r="AE28" s="13"/>
      <c r="AF28" s="18">
        <v>1000000</v>
      </c>
      <c r="AG28" s="13"/>
      <c r="AH28" s="18">
        <v>1000000000000</v>
      </c>
      <c r="AI28" s="13"/>
      <c r="AJ28" s="18">
        <v>999456250000</v>
      </c>
      <c r="AK28" s="13"/>
      <c r="AL28" s="20">
        <f t="shared" si="0"/>
        <v>0.38033380770616404</v>
      </c>
      <c r="AM28" s="13"/>
      <c r="AN28" s="13"/>
    </row>
    <row r="29" spans="1:40" ht="21.75" customHeight="1" x14ac:dyDescent="0.2">
      <c r="A29" s="50" t="s">
        <v>95</v>
      </c>
      <c r="B29" s="50"/>
      <c r="D29" s="23" t="s">
        <v>36</v>
      </c>
      <c r="E29" s="13"/>
      <c r="F29" s="23" t="s">
        <v>36</v>
      </c>
      <c r="G29" s="13"/>
      <c r="H29" s="23" t="s">
        <v>96</v>
      </c>
      <c r="I29" s="13"/>
      <c r="J29" s="23" t="s">
        <v>97</v>
      </c>
      <c r="K29" s="13"/>
      <c r="L29" s="20">
        <v>23</v>
      </c>
      <c r="M29" s="13"/>
      <c r="N29" s="20">
        <v>23</v>
      </c>
      <c r="O29" s="13"/>
      <c r="P29" s="18">
        <v>37985000</v>
      </c>
      <c r="Q29" s="13"/>
      <c r="R29" s="18">
        <v>37985000000000</v>
      </c>
      <c r="S29" s="13"/>
      <c r="T29" s="18">
        <v>37964345656250</v>
      </c>
      <c r="U29" s="13"/>
      <c r="V29" s="18">
        <v>0</v>
      </c>
      <c r="W29" s="13"/>
      <c r="X29" s="18">
        <v>0</v>
      </c>
      <c r="Y29" s="13"/>
      <c r="Z29" s="18">
        <v>0</v>
      </c>
      <c r="AA29" s="13"/>
      <c r="AB29" s="18">
        <v>0</v>
      </c>
      <c r="AC29" s="13"/>
      <c r="AD29" s="18">
        <v>37985000</v>
      </c>
      <c r="AE29" s="13"/>
      <c r="AF29" s="18">
        <v>917436</v>
      </c>
      <c r="AG29" s="13"/>
      <c r="AH29" s="18">
        <v>37985000000000</v>
      </c>
      <c r="AI29" s="13"/>
      <c r="AJ29" s="18">
        <v>34829857421487</v>
      </c>
      <c r="AK29" s="13"/>
      <c r="AL29" s="20">
        <f t="shared" si="0"/>
        <v>13.254179254946823</v>
      </c>
      <c r="AM29" s="13"/>
      <c r="AN29" s="13"/>
    </row>
    <row r="30" spans="1:40" ht="21.75" customHeight="1" x14ac:dyDescent="0.2">
      <c r="A30" s="50" t="s">
        <v>98</v>
      </c>
      <c r="B30" s="50"/>
      <c r="D30" s="23" t="s">
        <v>36</v>
      </c>
      <c r="E30" s="13"/>
      <c r="F30" s="23" t="s">
        <v>36</v>
      </c>
      <c r="G30" s="13"/>
      <c r="H30" s="23" t="s">
        <v>99</v>
      </c>
      <c r="I30" s="13"/>
      <c r="J30" s="23" t="s">
        <v>100</v>
      </c>
      <c r="K30" s="13"/>
      <c r="L30" s="20">
        <v>23</v>
      </c>
      <c r="M30" s="13"/>
      <c r="N30" s="20">
        <v>23</v>
      </c>
      <c r="O30" s="13"/>
      <c r="P30" s="18">
        <v>1500000</v>
      </c>
      <c r="Q30" s="13"/>
      <c r="R30" s="18">
        <v>1500000000000</v>
      </c>
      <c r="S30" s="13"/>
      <c r="T30" s="18">
        <v>1499184375000</v>
      </c>
      <c r="U30" s="13"/>
      <c r="V30" s="18">
        <v>0</v>
      </c>
      <c r="W30" s="13"/>
      <c r="X30" s="18">
        <v>0</v>
      </c>
      <c r="Y30" s="13"/>
      <c r="Z30" s="18">
        <v>0</v>
      </c>
      <c r="AA30" s="13"/>
      <c r="AB30" s="18">
        <v>0</v>
      </c>
      <c r="AC30" s="13"/>
      <c r="AD30" s="18">
        <v>1500000</v>
      </c>
      <c r="AE30" s="13"/>
      <c r="AF30" s="18">
        <v>1000000</v>
      </c>
      <c r="AG30" s="13"/>
      <c r="AH30" s="18">
        <v>1500000000000</v>
      </c>
      <c r="AI30" s="13"/>
      <c r="AJ30" s="18">
        <v>1499184375000</v>
      </c>
      <c r="AK30" s="13"/>
      <c r="AL30" s="20">
        <f t="shared" si="0"/>
        <v>0.57050071155924609</v>
      </c>
      <c r="AM30" s="13"/>
      <c r="AN30" s="13"/>
    </row>
    <row r="31" spans="1:40" ht="21.75" customHeight="1" x14ac:dyDescent="0.2">
      <c r="A31" s="50" t="s">
        <v>101</v>
      </c>
      <c r="B31" s="50"/>
      <c r="D31" s="23" t="s">
        <v>36</v>
      </c>
      <c r="E31" s="13"/>
      <c r="F31" s="23" t="s">
        <v>36</v>
      </c>
      <c r="G31" s="13"/>
      <c r="H31" s="23" t="s">
        <v>102</v>
      </c>
      <c r="I31" s="13"/>
      <c r="J31" s="23" t="s">
        <v>103</v>
      </c>
      <c r="K31" s="13"/>
      <c r="L31" s="20">
        <v>20.5</v>
      </c>
      <c r="M31" s="13"/>
      <c r="N31" s="20">
        <v>20.5</v>
      </c>
      <c r="O31" s="13"/>
      <c r="P31" s="18">
        <v>7999800</v>
      </c>
      <c r="Q31" s="13"/>
      <c r="R31" s="18">
        <v>8001681750000</v>
      </c>
      <c r="S31" s="13"/>
      <c r="T31" s="18">
        <v>7670746884383</v>
      </c>
      <c r="U31" s="13"/>
      <c r="V31" s="18">
        <v>0</v>
      </c>
      <c r="W31" s="13"/>
      <c r="X31" s="18">
        <v>0</v>
      </c>
      <c r="Y31" s="13"/>
      <c r="Z31" s="18">
        <v>0</v>
      </c>
      <c r="AA31" s="13"/>
      <c r="AB31" s="18">
        <v>0</v>
      </c>
      <c r="AC31" s="13"/>
      <c r="AD31" s="18">
        <v>7999800</v>
      </c>
      <c r="AE31" s="13"/>
      <c r="AF31" s="18">
        <v>1000000</v>
      </c>
      <c r="AG31" s="13"/>
      <c r="AH31" s="18">
        <v>8001681750000</v>
      </c>
      <c r="AI31" s="13"/>
      <c r="AJ31" s="18">
        <v>7995450108750</v>
      </c>
      <c r="AK31" s="13"/>
      <c r="AL31" s="20">
        <f t="shared" si="0"/>
        <v>3.0425943948877712</v>
      </c>
      <c r="AM31" s="13"/>
      <c r="AN31" s="13"/>
    </row>
    <row r="32" spans="1:40" ht="21.75" customHeight="1" x14ac:dyDescent="0.2">
      <c r="A32" s="47" t="s">
        <v>104</v>
      </c>
      <c r="B32" s="47"/>
      <c r="D32" s="23" t="s">
        <v>105</v>
      </c>
      <c r="E32" s="13"/>
      <c r="F32" s="23" t="s">
        <v>105</v>
      </c>
      <c r="G32" s="13"/>
      <c r="H32" s="23" t="s">
        <v>106</v>
      </c>
      <c r="I32" s="13"/>
      <c r="J32" s="23" t="s">
        <v>107</v>
      </c>
      <c r="K32" s="13"/>
      <c r="L32" s="20">
        <v>23</v>
      </c>
      <c r="M32" s="13"/>
      <c r="N32" s="20">
        <v>23</v>
      </c>
      <c r="O32" s="13"/>
      <c r="P32" s="18">
        <v>6000000</v>
      </c>
      <c r="Q32" s="13"/>
      <c r="R32" s="15">
        <v>6000000000000</v>
      </c>
      <c r="S32" s="13"/>
      <c r="T32" s="15">
        <v>6000000000000</v>
      </c>
      <c r="U32" s="13"/>
      <c r="V32" s="18">
        <v>0</v>
      </c>
      <c r="W32" s="13"/>
      <c r="X32" s="15">
        <v>0</v>
      </c>
      <c r="Y32" s="13"/>
      <c r="Z32" s="18">
        <v>0</v>
      </c>
      <c r="AA32" s="13"/>
      <c r="AB32" s="15">
        <v>0</v>
      </c>
      <c r="AC32" s="13"/>
      <c r="AD32" s="18">
        <v>6000000</v>
      </c>
      <c r="AE32" s="13"/>
      <c r="AF32" s="18">
        <v>1000000</v>
      </c>
      <c r="AG32" s="13"/>
      <c r="AH32" s="15">
        <v>6000000000000</v>
      </c>
      <c r="AI32" s="13"/>
      <c r="AJ32" s="15">
        <v>6000000000000</v>
      </c>
      <c r="AK32" s="13"/>
      <c r="AL32" s="20">
        <f t="shared" si="0"/>
        <v>2.2832443603579287</v>
      </c>
      <c r="AM32" s="13"/>
      <c r="AN32" s="13"/>
    </row>
    <row r="33" spans="1:40" ht="21.75" customHeight="1" x14ac:dyDescent="0.2">
      <c r="A33" s="49" t="s">
        <v>25</v>
      </c>
      <c r="B33" s="49"/>
      <c r="D33" s="18"/>
      <c r="E33" s="13"/>
      <c r="F33" s="18"/>
      <c r="G33" s="13"/>
      <c r="H33" s="18"/>
      <c r="I33" s="13"/>
      <c r="J33" s="18"/>
      <c r="K33" s="13"/>
      <c r="L33" s="18"/>
      <c r="M33" s="13"/>
      <c r="N33" s="18"/>
      <c r="O33" s="13"/>
      <c r="P33" s="18"/>
      <c r="Q33" s="13"/>
      <c r="R33" s="16">
        <v>149268555020955</v>
      </c>
      <c r="S33" s="13"/>
      <c r="T33" s="16">
        <v>147205560887348</v>
      </c>
      <c r="U33" s="13"/>
      <c r="V33" s="18"/>
      <c r="W33" s="13"/>
      <c r="X33" s="16">
        <v>2737058377980</v>
      </c>
      <c r="Y33" s="13"/>
      <c r="Z33" s="18"/>
      <c r="AA33" s="13"/>
      <c r="AB33" s="16">
        <v>6112474295334</v>
      </c>
      <c r="AC33" s="13"/>
      <c r="AD33" s="18"/>
      <c r="AE33" s="13"/>
      <c r="AF33" s="18"/>
      <c r="AG33" s="13"/>
      <c r="AH33" s="16">
        <f>SUM(AH9:AH32)</f>
        <v>145932618403850</v>
      </c>
      <c r="AI33" s="13"/>
      <c r="AJ33" s="16">
        <f>SUM(AJ9:AJ32)</f>
        <v>144222526624570</v>
      </c>
      <c r="AK33" s="13"/>
      <c r="AL33" s="17">
        <f>SUM(AL9:AL32)</f>
        <v>54.882545092020123</v>
      </c>
      <c r="AM33" s="13"/>
      <c r="AN33" s="13"/>
    </row>
    <row r="34" spans="1:40" x14ac:dyDescent="0.2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2">
      <c r="T35" s="19"/>
      <c r="AJ35" s="19"/>
    </row>
    <row r="36" spans="1:40" x14ac:dyDescent="0.2">
      <c r="AJ36" s="24"/>
    </row>
  </sheetData>
  <mergeCells count="36">
    <mergeCell ref="A31:B31"/>
    <mergeCell ref="A32:B32"/>
    <mergeCell ref="A33:B33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8"/>
  <sheetViews>
    <sheetView rightToLeft="1" workbookViewId="0">
      <selection activeCell="P8" sqref="P8:S2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9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9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9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9" ht="14.45" customHeight="1" x14ac:dyDescent="0.2">
      <c r="A4" s="42" t="s">
        <v>108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9" ht="14.45" customHeight="1" x14ac:dyDescent="0.2">
      <c r="A5" s="42" t="s">
        <v>109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9" ht="14.45" customHeight="1" x14ac:dyDescent="0.2"/>
    <row r="7" spans="1:19" ht="14.45" customHeight="1" x14ac:dyDescent="0.2">
      <c r="C7" s="43" t="s">
        <v>5</v>
      </c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9" ht="14.45" customHeight="1" x14ac:dyDescent="0.2">
      <c r="A8" s="2" t="s">
        <v>110</v>
      </c>
      <c r="C8" s="4" t="s">
        <v>8</v>
      </c>
      <c r="D8" s="3"/>
      <c r="E8" s="4" t="s">
        <v>111</v>
      </c>
      <c r="F8" s="3"/>
      <c r="G8" s="4" t="s">
        <v>112</v>
      </c>
      <c r="H8" s="3"/>
      <c r="I8" s="4" t="s">
        <v>113</v>
      </c>
      <c r="J8" s="3"/>
      <c r="K8" s="4" t="s">
        <v>114</v>
      </c>
      <c r="L8" s="3"/>
      <c r="M8" s="4" t="s">
        <v>115</v>
      </c>
    </row>
    <row r="9" spans="1:19" ht="21.75" customHeight="1" x14ac:dyDescent="0.2">
      <c r="A9" s="5" t="s">
        <v>42</v>
      </c>
      <c r="C9" s="12">
        <v>4308000</v>
      </c>
      <c r="D9" s="13"/>
      <c r="E9" s="12">
        <v>1939511.7061000001</v>
      </c>
      <c r="F9" s="13"/>
      <c r="G9" s="12">
        <v>1984148</v>
      </c>
      <c r="H9" s="13"/>
      <c r="I9" s="27">
        <v>2.3E-2</v>
      </c>
      <c r="J9" s="13"/>
      <c r="K9" s="12">
        <v>8541512494551</v>
      </c>
      <c r="L9" s="13"/>
      <c r="M9" s="22" t="s">
        <v>116</v>
      </c>
      <c r="N9" s="13"/>
      <c r="O9" s="13"/>
      <c r="P9" s="29"/>
      <c r="Q9" s="13"/>
      <c r="R9" s="13"/>
      <c r="S9" s="13"/>
    </row>
    <row r="10" spans="1:19" ht="21.75" customHeight="1" x14ac:dyDescent="0.2">
      <c r="A10" s="8" t="s">
        <v>39</v>
      </c>
      <c r="C10" s="18">
        <v>945500</v>
      </c>
      <c r="D10" s="13"/>
      <c r="E10" s="18">
        <v>5171783.47</v>
      </c>
      <c r="F10" s="13"/>
      <c r="G10" s="18">
        <v>5226296</v>
      </c>
      <c r="H10" s="13"/>
      <c r="I10" s="28">
        <v>1.0500000000000001E-2</v>
      </c>
      <c r="J10" s="13"/>
      <c r="K10" s="18">
        <v>4937880307420</v>
      </c>
      <c r="L10" s="13"/>
      <c r="M10" s="23" t="s">
        <v>116</v>
      </c>
      <c r="N10" s="13"/>
      <c r="O10" s="13"/>
      <c r="P10" s="29"/>
      <c r="Q10" s="13"/>
      <c r="R10" s="13"/>
      <c r="S10" s="13"/>
    </row>
    <row r="11" spans="1:19" ht="21.75" customHeight="1" x14ac:dyDescent="0.2">
      <c r="A11" s="8" t="s">
        <v>45</v>
      </c>
      <c r="C11" s="18">
        <v>1004200</v>
      </c>
      <c r="D11" s="13"/>
      <c r="E11" s="18">
        <v>4807919.0215999996</v>
      </c>
      <c r="F11" s="13"/>
      <c r="G11" s="18">
        <v>4807919</v>
      </c>
      <c r="H11" s="13"/>
      <c r="I11" s="28">
        <v>0</v>
      </c>
      <c r="J11" s="13"/>
      <c r="K11" s="18">
        <v>4824611878411</v>
      </c>
      <c r="L11" s="13"/>
      <c r="M11" s="23" t="s">
        <v>116</v>
      </c>
      <c r="N11" s="13"/>
      <c r="O11" s="13"/>
      <c r="P11" s="29"/>
      <c r="Q11" s="13"/>
      <c r="R11" s="13"/>
      <c r="S11" s="13"/>
    </row>
    <row r="12" spans="1:19" ht="21.75" customHeight="1" x14ac:dyDescent="0.2">
      <c r="A12" s="8" t="s">
        <v>95</v>
      </c>
      <c r="C12" s="18">
        <v>37985000</v>
      </c>
      <c r="D12" s="13"/>
      <c r="E12" s="18">
        <v>1000000</v>
      </c>
      <c r="F12" s="13"/>
      <c r="G12" s="18">
        <v>917436</v>
      </c>
      <c r="H12" s="13"/>
      <c r="I12" s="28">
        <v>-8.2600000000000007E-2</v>
      </c>
      <c r="J12" s="13"/>
      <c r="K12" s="18">
        <v>34829857421487</v>
      </c>
      <c r="L12" s="13"/>
      <c r="M12" s="23" t="s">
        <v>116</v>
      </c>
      <c r="N12" s="13"/>
      <c r="O12" s="13"/>
      <c r="P12" s="29"/>
      <c r="Q12" s="13"/>
      <c r="R12" s="13"/>
      <c r="S12" s="13"/>
    </row>
    <row r="13" spans="1:19" ht="21.75" customHeight="1" x14ac:dyDescent="0.2">
      <c r="A13" s="6" t="s">
        <v>35</v>
      </c>
      <c r="C13" s="18">
        <v>1226160</v>
      </c>
      <c r="D13" s="13"/>
      <c r="E13" s="18">
        <v>5018803.4937000005</v>
      </c>
      <c r="F13" s="13"/>
      <c r="G13" s="18">
        <v>5002973</v>
      </c>
      <c r="H13" s="13"/>
      <c r="I13" s="28">
        <v>-3.2000000000000002E-3</v>
      </c>
      <c r="J13" s="13"/>
      <c r="K13" s="15">
        <v>6129997900784</v>
      </c>
      <c r="L13" s="13"/>
      <c r="M13" s="23" t="s">
        <v>116</v>
      </c>
      <c r="N13" s="13"/>
      <c r="O13" s="13"/>
      <c r="P13" s="29"/>
      <c r="Q13" s="13"/>
      <c r="R13" s="13"/>
      <c r="S13" s="13"/>
    </row>
    <row r="14" spans="1:19" ht="21.75" customHeight="1" x14ac:dyDescent="0.2">
      <c r="A14" s="7" t="s">
        <v>25</v>
      </c>
      <c r="C14" s="18"/>
      <c r="D14" s="13"/>
      <c r="E14" s="18"/>
      <c r="F14" s="13"/>
      <c r="G14" s="18"/>
      <c r="H14" s="13"/>
      <c r="I14" s="18"/>
      <c r="J14" s="13"/>
      <c r="K14" s="16">
        <v>59263860002653</v>
      </c>
      <c r="L14" s="13"/>
      <c r="M14" s="18"/>
      <c r="N14" s="13"/>
      <c r="O14" s="13"/>
      <c r="P14" s="13"/>
      <c r="Q14" s="13"/>
      <c r="R14" s="13"/>
      <c r="S14" s="13"/>
    </row>
    <row r="15" spans="1:19" x14ac:dyDescent="0.2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x14ac:dyDescent="0.2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3:19" x14ac:dyDescent="0.2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3:19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rightToLeft="1" workbookViewId="0">
      <selection activeCell="L11" sqref="L1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" bestFit="1" customWidth="1"/>
    <col min="5" max="5" width="1.28515625" customWidth="1"/>
    <col min="6" max="6" width="19.85546875" bestFit="1" customWidth="1"/>
    <col min="7" max="7" width="1.28515625" customWidth="1"/>
    <col min="8" max="8" width="19" bestFit="1" customWidth="1"/>
    <col min="9" max="9" width="1.28515625" customWidth="1"/>
    <col min="10" max="10" width="20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4.45" customHeight="1" x14ac:dyDescent="0.2"/>
    <row r="5" spans="1:12" ht="14.45" customHeight="1" x14ac:dyDescent="0.2">
      <c r="A5" s="1" t="s">
        <v>117</v>
      </c>
      <c r="B5" s="42" t="s">
        <v>118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14.45" customHeight="1" x14ac:dyDescent="0.2">
      <c r="D6" s="2" t="s">
        <v>3</v>
      </c>
      <c r="F6" s="43" t="s">
        <v>4</v>
      </c>
      <c r="G6" s="43"/>
      <c r="H6" s="43"/>
      <c r="J6" s="51" t="s">
        <v>5</v>
      </c>
      <c r="K6" s="51"/>
      <c r="L6" s="51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43" t="s">
        <v>119</v>
      </c>
      <c r="B8" s="43"/>
      <c r="D8" s="2" t="s">
        <v>120</v>
      </c>
      <c r="F8" s="2" t="s">
        <v>121</v>
      </c>
      <c r="H8" s="2" t="s">
        <v>122</v>
      </c>
      <c r="J8" s="2" t="s">
        <v>120</v>
      </c>
      <c r="L8" s="2" t="s">
        <v>13</v>
      </c>
    </row>
    <row r="9" spans="1:12" ht="21.75" customHeight="1" x14ac:dyDescent="0.2">
      <c r="A9" s="45" t="s">
        <v>197</v>
      </c>
      <c r="B9" s="45"/>
      <c r="D9" s="12">
        <v>25658238507032</v>
      </c>
      <c r="E9" s="13"/>
      <c r="F9" s="12">
        <v>7748945715321</v>
      </c>
      <c r="G9" s="13"/>
      <c r="H9" s="12">
        <v>20864832313183</v>
      </c>
      <c r="I9" s="13"/>
      <c r="J9" s="12">
        <v>12542351909170</v>
      </c>
      <c r="K9" s="13"/>
      <c r="L9" s="14">
        <f>J9/262783962337672*100</f>
        <v>4.7728757103728174</v>
      </c>
    </row>
    <row r="10" spans="1:12" ht="21.75" customHeight="1" x14ac:dyDescent="0.2">
      <c r="A10" s="50" t="s">
        <v>123</v>
      </c>
      <c r="B10" s="50"/>
      <c r="D10" s="18">
        <v>18574</v>
      </c>
      <c r="E10" s="13"/>
      <c r="F10" s="18">
        <v>0</v>
      </c>
      <c r="G10" s="13"/>
      <c r="H10" s="18">
        <v>0</v>
      </c>
      <c r="I10" s="13"/>
      <c r="J10" s="18">
        <v>18574</v>
      </c>
      <c r="K10" s="13"/>
      <c r="L10" s="20">
        <f t="shared" ref="L10:L17" si="0">J10/262783962337672*100</f>
        <v>7.0681634582146951E-9</v>
      </c>
    </row>
    <row r="11" spans="1:12" ht="21.75" customHeight="1" x14ac:dyDescent="0.2">
      <c r="A11" s="50" t="s">
        <v>124</v>
      </c>
      <c r="B11" s="50"/>
      <c r="D11" s="18">
        <v>2000120719893</v>
      </c>
      <c r="E11" s="13"/>
      <c r="F11" s="18">
        <v>15990446072992</v>
      </c>
      <c r="G11" s="13"/>
      <c r="H11" s="18">
        <v>10755002505000</v>
      </c>
      <c r="I11" s="13"/>
      <c r="J11" s="18">
        <v>7235564287885</v>
      </c>
      <c r="K11" s="13"/>
      <c r="L11" s="20">
        <f t="shared" si="0"/>
        <v>2.7534268923867766</v>
      </c>
    </row>
    <row r="12" spans="1:12" ht="21.75" customHeight="1" x14ac:dyDescent="0.2">
      <c r="A12" s="50" t="s">
        <v>125</v>
      </c>
      <c r="B12" s="50"/>
      <c r="D12" s="18">
        <v>294663821</v>
      </c>
      <c r="E12" s="13"/>
      <c r="F12" s="18">
        <v>1165811</v>
      </c>
      <c r="G12" s="13"/>
      <c r="H12" s="18">
        <v>693000</v>
      </c>
      <c r="I12" s="13"/>
      <c r="J12" s="18">
        <v>295136632</v>
      </c>
      <c r="K12" s="13"/>
      <c r="L12" s="20">
        <f t="shared" si="0"/>
        <v>1.1231150842483892E-4</v>
      </c>
    </row>
    <row r="13" spans="1:12" ht="21.75" customHeight="1" x14ac:dyDescent="0.2">
      <c r="A13" s="50" t="s">
        <v>126</v>
      </c>
      <c r="B13" s="50"/>
      <c r="D13" s="18">
        <v>20976321460813</v>
      </c>
      <c r="E13" s="13"/>
      <c r="F13" s="18">
        <v>531642307169</v>
      </c>
      <c r="G13" s="13"/>
      <c r="H13" s="18">
        <v>531000750000</v>
      </c>
      <c r="I13" s="13"/>
      <c r="J13" s="18">
        <v>20976963017982</v>
      </c>
      <c r="K13" s="13"/>
      <c r="L13" s="20">
        <f t="shared" si="0"/>
        <v>7.982588751374041</v>
      </c>
    </row>
    <row r="14" spans="1:12" ht="21.75" customHeight="1" x14ac:dyDescent="0.2">
      <c r="A14" s="50" t="s">
        <v>127</v>
      </c>
      <c r="B14" s="50"/>
      <c r="D14" s="18">
        <v>184853965</v>
      </c>
      <c r="E14" s="13"/>
      <c r="F14" s="18">
        <v>0</v>
      </c>
      <c r="G14" s="13"/>
      <c r="H14" s="18">
        <v>1774000</v>
      </c>
      <c r="I14" s="13"/>
      <c r="J14" s="18">
        <v>183079965</v>
      </c>
      <c r="K14" s="13"/>
      <c r="L14" s="20">
        <f t="shared" si="0"/>
        <v>6.96693829301295E-5</v>
      </c>
    </row>
    <row r="15" spans="1:12" ht="21.75" customHeight="1" x14ac:dyDescent="0.2">
      <c r="A15" s="50" t="s">
        <v>128</v>
      </c>
      <c r="B15" s="50"/>
      <c r="D15" s="18">
        <v>1284770</v>
      </c>
      <c r="E15" s="13"/>
      <c r="F15" s="18">
        <v>59999999996329</v>
      </c>
      <c r="G15" s="13"/>
      <c r="H15" s="18">
        <v>30000000000000</v>
      </c>
      <c r="I15" s="13"/>
      <c r="J15" s="18">
        <v>30000001281099</v>
      </c>
      <c r="K15" s="13"/>
      <c r="L15" s="20">
        <f t="shared" si="0"/>
        <v>11.41622228929999</v>
      </c>
    </row>
    <row r="16" spans="1:12" ht="21.75" customHeight="1" x14ac:dyDescent="0.2">
      <c r="A16" s="50" t="s">
        <v>129</v>
      </c>
      <c r="B16" s="50"/>
      <c r="D16" s="18">
        <v>11857337638918</v>
      </c>
      <c r="E16" s="13"/>
      <c r="F16" s="18">
        <v>40698625733640</v>
      </c>
      <c r="G16" s="13"/>
      <c r="H16" s="18">
        <v>20468421074019</v>
      </c>
      <c r="I16" s="13"/>
      <c r="J16" s="18">
        <v>32087542298539</v>
      </c>
      <c r="K16" s="13"/>
      <c r="L16" s="20">
        <f t="shared" si="0"/>
        <v>12.210616665147612</v>
      </c>
    </row>
    <row r="17" spans="1:12" ht="21.75" customHeight="1" x14ac:dyDescent="0.2">
      <c r="A17" s="50" t="s">
        <v>130</v>
      </c>
      <c r="B17" s="50"/>
      <c r="D17" s="18">
        <v>1000317257094</v>
      </c>
      <c r="E17" s="13"/>
      <c r="F17" s="18">
        <v>23836876774</v>
      </c>
      <c r="G17" s="13"/>
      <c r="H17" s="18">
        <v>24000375001</v>
      </c>
      <c r="I17" s="13"/>
      <c r="J17" s="18">
        <v>1000153758867</v>
      </c>
      <c r="K17" s="13"/>
      <c r="L17" s="20">
        <f t="shared" si="0"/>
        <v>0.38059923823731029</v>
      </c>
    </row>
    <row r="18" spans="1:12" ht="21.75" customHeight="1" thickBot="1" x14ac:dyDescent="0.25">
      <c r="A18" s="49" t="s">
        <v>25</v>
      </c>
      <c r="B18" s="49"/>
      <c r="D18" s="16">
        <f>SUM(D9:D17)</f>
        <v>61492816404880</v>
      </c>
      <c r="E18" s="13"/>
      <c r="F18" s="16">
        <f>SUM(F9:F17)</f>
        <v>124993497868036</v>
      </c>
      <c r="G18" s="13"/>
      <c r="H18" s="16">
        <f>SUM(H9:H17)</f>
        <v>82643259484203</v>
      </c>
      <c r="I18" s="13"/>
      <c r="J18" s="16">
        <f>SUM(J9:J17)</f>
        <v>103843054788713</v>
      </c>
      <c r="K18" s="13"/>
      <c r="L18" s="17">
        <f>SUM(L9:L17)</f>
        <v>39.516511534778061</v>
      </c>
    </row>
    <row r="20" spans="1:12" x14ac:dyDescent="0.2">
      <c r="D20" s="19"/>
    </row>
  </sheetData>
  <mergeCells count="17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9"/>
  <sheetViews>
    <sheetView rightToLeft="1" workbookViewId="0">
      <selection activeCell="H9" sqref="H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9" bestFit="1" customWidth="1"/>
  </cols>
  <sheetData>
    <row r="1" spans="1:15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5" ht="21.75" customHeight="1" x14ac:dyDescent="0.2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</row>
    <row r="3" spans="1:15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5" ht="14.45" customHeight="1" x14ac:dyDescent="0.2"/>
    <row r="5" spans="1:15" ht="29.1" customHeight="1" x14ac:dyDescent="0.2">
      <c r="A5" s="1" t="s">
        <v>132</v>
      </c>
      <c r="B5" s="42" t="s">
        <v>133</v>
      </c>
      <c r="C5" s="42"/>
      <c r="D5" s="42"/>
      <c r="E5" s="42"/>
      <c r="F5" s="42"/>
      <c r="G5" s="42"/>
      <c r="H5" s="42"/>
      <c r="I5" s="42"/>
      <c r="J5" s="42"/>
    </row>
    <row r="6" spans="1:15" ht="14.45" customHeight="1" x14ac:dyDescent="0.2"/>
    <row r="7" spans="1:15" ht="14.45" customHeight="1" x14ac:dyDescent="0.2">
      <c r="A7" s="43" t="s">
        <v>134</v>
      </c>
      <c r="B7" s="43"/>
      <c r="D7" s="2" t="s">
        <v>135</v>
      </c>
      <c r="F7" s="2" t="s">
        <v>120</v>
      </c>
      <c r="H7" s="2" t="s">
        <v>136</v>
      </c>
      <c r="J7" s="2" t="s">
        <v>137</v>
      </c>
    </row>
    <row r="8" spans="1:15" ht="21.75" customHeight="1" x14ac:dyDescent="0.2">
      <c r="A8" s="50" t="s">
        <v>138</v>
      </c>
      <c r="B8" s="50"/>
      <c r="D8" s="23" t="s">
        <v>139</v>
      </c>
      <c r="E8" s="13"/>
      <c r="F8" s="18">
        <f>'درآمد سرمایه گذاری در صندوق'!J11</f>
        <v>-27241694126</v>
      </c>
      <c r="G8" s="13"/>
      <c r="H8" s="20">
        <f>F8/F$12*100</f>
        <v>-0.44651256640680093</v>
      </c>
      <c r="I8" s="13"/>
      <c r="J8" s="20">
        <f>F8/262783962337672*100</f>
        <v>-1.0366574079964204E-2</v>
      </c>
      <c r="K8" s="13"/>
      <c r="L8" s="13"/>
      <c r="M8" s="18"/>
      <c r="N8" s="13"/>
      <c r="O8" s="13"/>
    </row>
    <row r="9" spans="1:15" ht="21.75" customHeight="1" x14ac:dyDescent="0.2">
      <c r="A9" s="50" t="s">
        <v>140</v>
      </c>
      <c r="B9" s="50"/>
      <c r="D9" s="23" t="s">
        <v>141</v>
      </c>
      <c r="E9" s="13"/>
      <c r="F9" s="18">
        <f>'درآمد سرمایه گذاری در اوراق به'!J40</f>
        <v>3929677411511</v>
      </c>
      <c r="G9" s="13"/>
      <c r="H9" s="20">
        <f t="shared" ref="H9:H11" si="0">F9/F$12*100</f>
        <v>64.410470877798261</v>
      </c>
      <c r="I9" s="13"/>
      <c r="J9" s="20">
        <f t="shared" ref="J9:J11" si="1">F9/262783962337672*100</f>
        <v>1.4954022979764059</v>
      </c>
      <c r="K9" s="13"/>
      <c r="L9" s="13"/>
      <c r="M9" s="18"/>
      <c r="N9" s="13"/>
      <c r="O9" s="13"/>
    </row>
    <row r="10" spans="1:15" ht="21.75" customHeight="1" x14ac:dyDescent="0.2">
      <c r="A10" s="50" t="s">
        <v>142</v>
      </c>
      <c r="B10" s="50"/>
      <c r="D10" s="23" t="s">
        <v>143</v>
      </c>
      <c r="E10" s="13"/>
      <c r="F10" s="18">
        <f>'سود سپرده بانکی'!G16</f>
        <v>2198239705774</v>
      </c>
      <c r="G10" s="13"/>
      <c r="H10" s="20">
        <f t="shared" si="0"/>
        <v>36.03085946353378</v>
      </c>
      <c r="I10" s="13"/>
      <c r="J10" s="20">
        <f t="shared" si="1"/>
        <v>0.83651973515389311</v>
      </c>
      <c r="K10" s="13"/>
      <c r="L10" s="13"/>
      <c r="M10" s="18"/>
      <c r="N10" s="13"/>
      <c r="O10" s="13"/>
    </row>
    <row r="11" spans="1:15" ht="21.75" customHeight="1" x14ac:dyDescent="0.2">
      <c r="A11" s="47" t="s">
        <v>144</v>
      </c>
      <c r="B11" s="47"/>
      <c r="D11" s="23" t="s">
        <v>145</v>
      </c>
      <c r="E11" s="13"/>
      <c r="F11" s="15">
        <f>'سایر درآمدها'!D11</f>
        <v>316167116</v>
      </c>
      <c r="G11" s="13"/>
      <c r="H11" s="20">
        <f t="shared" si="0"/>
        <v>5.1822250747562311E-3</v>
      </c>
      <c r="I11" s="13"/>
      <c r="J11" s="20">
        <f t="shared" si="1"/>
        <v>1.2031446408960519E-4</v>
      </c>
      <c r="K11" s="13"/>
      <c r="L11" s="13"/>
      <c r="M11" s="18"/>
      <c r="N11" s="13"/>
      <c r="O11" s="13"/>
    </row>
    <row r="12" spans="1:15" ht="21.75" customHeight="1" x14ac:dyDescent="0.2">
      <c r="A12" s="49" t="s">
        <v>25</v>
      </c>
      <c r="B12" s="49"/>
      <c r="D12" s="18"/>
      <c r="E12" s="13"/>
      <c r="F12" s="16">
        <f>SUM(F8:F11)</f>
        <v>6100991590275</v>
      </c>
      <c r="G12" s="13"/>
      <c r="H12" s="17">
        <f>SUM(H8:H11)</f>
        <v>100</v>
      </c>
      <c r="I12" s="13"/>
      <c r="J12" s="17">
        <f>SUM(J8:J11)</f>
        <v>2.3216757735144244</v>
      </c>
      <c r="K12" s="13"/>
      <c r="L12" s="13"/>
      <c r="M12" s="18"/>
      <c r="N12" s="13"/>
      <c r="O12" s="13"/>
    </row>
    <row r="13" spans="1:15" ht="18.75" x14ac:dyDescent="0.2">
      <c r="D13" s="13"/>
      <c r="E13" s="13"/>
      <c r="F13" s="13"/>
      <c r="G13" s="13"/>
      <c r="H13" s="13"/>
      <c r="I13" s="13"/>
      <c r="J13" s="13"/>
      <c r="K13" s="13"/>
      <c r="L13" s="13"/>
      <c r="M13" s="18"/>
      <c r="N13" s="13"/>
      <c r="O13" s="13"/>
    </row>
    <row r="14" spans="1:15" ht="18.75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8"/>
      <c r="N14" s="13"/>
      <c r="O14" s="13"/>
    </row>
    <row r="15" spans="1:15" ht="18.75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8"/>
      <c r="N15" s="13"/>
      <c r="O15" s="13"/>
    </row>
    <row r="16" spans="1:15" ht="18.75" x14ac:dyDescent="0.2">
      <c r="D16" s="13"/>
      <c r="E16" s="13"/>
      <c r="F16" s="29"/>
      <c r="G16" s="13"/>
      <c r="H16" s="13"/>
      <c r="I16" s="13"/>
      <c r="J16" s="13"/>
      <c r="K16" s="13"/>
      <c r="L16" s="13"/>
      <c r="M16" s="18"/>
      <c r="N16" s="13"/>
      <c r="O16" s="13"/>
    </row>
    <row r="17" spans="4:15" ht="18.75" x14ac:dyDescent="0.2">
      <c r="D17" s="13"/>
      <c r="E17" s="13"/>
      <c r="F17" s="29"/>
      <c r="G17" s="13"/>
      <c r="H17" s="13"/>
      <c r="I17" s="13"/>
      <c r="J17" s="13"/>
      <c r="K17" s="13"/>
      <c r="L17" s="13"/>
      <c r="M17" s="18"/>
      <c r="N17" s="13"/>
      <c r="O17" s="13"/>
    </row>
    <row r="18" spans="4:15" ht="18.75" x14ac:dyDescent="0.2">
      <c r="F18" s="19"/>
      <c r="M18" s="18"/>
    </row>
    <row r="19" spans="4:15" ht="18.75" x14ac:dyDescent="0.2">
      <c r="F19" s="19"/>
      <c r="M19" s="18"/>
    </row>
    <row r="20" spans="4:15" x14ac:dyDescent="0.2">
      <c r="F20" s="19"/>
      <c r="M20" s="19"/>
    </row>
    <row r="21" spans="4:15" x14ac:dyDescent="0.2">
      <c r="F21" s="19"/>
      <c r="M21" s="19"/>
    </row>
    <row r="22" spans="4:15" x14ac:dyDescent="0.2">
      <c r="F22" s="19"/>
      <c r="M22" s="19"/>
    </row>
    <row r="23" spans="4:15" x14ac:dyDescent="0.2">
      <c r="F23" s="19"/>
      <c r="M23" s="19"/>
    </row>
    <row r="24" spans="4:15" x14ac:dyDescent="0.2">
      <c r="F24" s="19"/>
      <c r="M24" s="19"/>
    </row>
    <row r="28" spans="4:15" x14ac:dyDescent="0.2">
      <c r="F28" s="19"/>
    </row>
    <row r="29" spans="4:15" x14ac:dyDescent="0.2">
      <c r="F29" s="19"/>
      <c r="M29" s="19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5"/>
  <sheetViews>
    <sheetView rightToLeft="1" workbookViewId="0">
      <selection activeCell="W9" sqref="W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style="13" bestFit="1" customWidth="1"/>
    <col min="5" max="5" width="1.28515625" style="13" customWidth="1"/>
    <col min="6" max="6" width="15.5703125" style="13" bestFit="1" customWidth="1"/>
    <col min="7" max="7" width="1.28515625" style="13" customWidth="1"/>
    <col min="8" max="8" width="11.140625" style="13" bestFit="1" customWidth="1"/>
    <col min="9" max="9" width="1.28515625" style="13" customWidth="1"/>
    <col min="10" max="10" width="15.5703125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6.28515625" style="13" bestFit="1" customWidth="1"/>
    <col min="15" max="16" width="1.28515625" style="13" customWidth="1"/>
    <col min="17" max="17" width="15.7109375" style="13" bestFit="1" customWidth="1"/>
    <col min="18" max="18" width="1.28515625" style="13" customWidth="1"/>
    <col min="19" max="19" width="14.85546875" style="13" bestFit="1" customWidth="1"/>
    <col min="20" max="20" width="1.28515625" style="13" customWidth="1"/>
    <col min="21" max="21" width="15.85546875" style="13" bestFit="1" customWidth="1"/>
    <col min="22" max="22" width="1.28515625" style="13" customWidth="1"/>
    <col min="23" max="23" width="17.28515625" style="13" bestFit="1" customWidth="1"/>
    <col min="24" max="24" width="0.28515625" customWidth="1"/>
    <col min="26" max="26" width="19" bestFit="1" customWidth="1"/>
  </cols>
  <sheetData>
    <row r="1" spans="1:27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7" ht="21.75" customHeight="1" x14ac:dyDescent="0.2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7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7" ht="14.45" customHeight="1" x14ac:dyDescent="0.2"/>
    <row r="5" spans="1:27" ht="14.45" customHeight="1" x14ac:dyDescent="0.2">
      <c r="A5" s="1" t="s">
        <v>150</v>
      </c>
      <c r="B5" s="42" t="s">
        <v>151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7" ht="14.45" customHeight="1" x14ac:dyDescent="0.2">
      <c r="D6" s="43" t="s">
        <v>146</v>
      </c>
      <c r="E6" s="43"/>
      <c r="F6" s="43"/>
      <c r="G6" s="43"/>
      <c r="H6" s="43"/>
      <c r="I6" s="43"/>
      <c r="J6" s="43"/>
      <c r="K6" s="43"/>
      <c r="L6" s="43"/>
      <c r="N6" s="43" t="s">
        <v>147</v>
      </c>
      <c r="O6" s="43"/>
      <c r="P6" s="43"/>
      <c r="Q6" s="43"/>
      <c r="R6" s="43"/>
      <c r="S6" s="43"/>
      <c r="T6" s="43"/>
      <c r="U6" s="43"/>
      <c r="V6" s="43"/>
      <c r="W6" s="43"/>
    </row>
    <row r="7" spans="1:27" ht="14.45" customHeight="1" x14ac:dyDescent="0.2">
      <c r="D7" s="30"/>
      <c r="E7" s="30"/>
      <c r="F7" s="30"/>
      <c r="G7" s="30"/>
      <c r="H7" s="30"/>
      <c r="I7" s="30"/>
      <c r="J7" s="44" t="s">
        <v>25</v>
      </c>
      <c r="K7" s="44"/>
      <c r="L7" s="44"/>
      <c r="N7" s="30"/>
      <c r="O7" s="30"/>
      <c r="P7" s="30"/>
      <c r="Q7" s="30"/>
      <c r="R7" s="30"/>
      <c r="S7" s="30"/>
      <c r="T7" s="30"/>
      <c r="U7" s="44" t="s">
        <v>25</v>
      </c>
      <c r="V7" s="44"/>
      <c r="W7" s="44"/>
      <c r="Z7" s="18"/>
      <c r="AA7" s="18"/>
    </row>
    <row r="8" spans="1:27" ht="14.45" customHeight="1" x14ac:dyDescent="0.2">
      <c r="A8" s="43" t="s">
        <v>20</v>
      </c>
      <c r="B8" s="43"/>
      <c r="D8" s="2" t="s">
        <v>152</v>
      </c>
      <c r="F8" s="2" t="s">
        <v>148</v>
      </c>
      <c r="H8" s="2" t="s">
        <v>149</v>
      </c>
      <c r="J8" s="4" t="s">
        <v>120</v>
      </c>
      <c r="K8" s="30"/>
      <c r="L8" s="11" t="s">
        <v>136</v>
      </c>
      <c r="N8" s="2" t="s">
        <v>152</v>
      </c>
      <c r="P8" s="43" t="s">
        <v>148</v>
      </c>
      <c r="Q8" s="43"/>
      <c r="S8" s="2" t="s">
        <v>149</v>
      </c>
      <c r="U8" s="4" t="s">
        <v>120</v>
      </c>
      <c r="V8" s="30"/>
      <c r="W8" s="11" t="s">
        <v>136</v>
      </c>
      <c r="Z8" s="18"/>
      <c r="AA8" s="18"/>
    </row>
    <row r="9" spans="1:27" ht="21.75" customHeight="1" x14ac:dyDescent="0.45">
      <c r="A9" s="45" t="s">
        <v>24</v>
      </c>
      <c r="B9" s="45"/>
      <c r="D9" s="34">
        <v>0</v>
      </c>
      <c r="E9" s="26"/>
      <c r="F9" s="34">
        <v>-27241694126</v>
      </c>
      <c r="G9" s="26"/>
      <c r="H9" s="34">
        <v>0</v>
      </c>
      <c r="I9" s="26"/>
      <c r="J9" s="34">
        <v>-27241694126</v>
      </c>
      <c r="K9" s="26"/>
      <c r="L9" s="35">
        <f>J9/6100991590275*100</f>
        <v>-0.44651256640680093</v>
      </c>
      <c r="M9" s="26"/>
      <c r="N9" s="34">
        <v>0</v>
      </c>
      <c r="O9" s="26"/>
      <c r="P9" s="54">
        <v>-27241694126</v>
      </c>
      <c r="Q9" s="54"/>
      <c r="R9" s="26"/>
      <c r="S9" s="34">
        <v>45135295651</v>
      </c>
      <c r="T9" s="26"/>
      <c r="U9" s="34">
        <v>17893601525</v>
      </c>
      <c r="V9" s="26"/>
      <c r="W9" s="35">
        <f>U9/21491094199137*100</f>
        <v>8.3260542060806464E-2</v>
      </c>
      <c r="X9" s="26"/>
      <c r="Y9" s="26"/>
      <c r="Z9" s="36"/>
      <c r="AA9" s="36"/>
    </row>
    <row r="10" spans="1:27" ht="21.75" customHeight="1" x14ac:dyDescent="0.45">
      <c r="A10" s="47" t="s">
        <v>23</v>
      </c>
      <c r="B10" s="47"/>
      <c r="D10" s="37">
        <v>0</v>
      </c>
      <c r="E10" s="26"/>
      <c r="F10" s="37">
        <v>0</v>
      </c>
      <c r="G10" s="26"/>
      <c r="H10" s="37">
        <v>0</v>
      </c>
      <c r="I10" s="26"/>
      <c r="J10" s="37">
        <v>0</v>
      </c>
      <c r="K10" s="26"/>
      <c r="L10" s="38">
        <f>J10/6100991590275*100</f>
        <v>0</v>
      </c>
      <c r="M10" s="26"/>
      <c r="N10" s="37">
        <v>0</v>
      </c>
      <c r="O10" s="26"/>
      <c r="P10" s="52">
        <v>-42347388089</v>
      </c>
      <c r="Q10" s="53"/>
      <c r="R10" s="26"/>
      <c r="S10" s="37">
        <v>0</v>
      </c>
      <c r="T10" s="26"/>
      <c r="U10" s="37">
        <v>-42347388089</v>
      </c>
      <c r="V10" s="26"/>
      <c r="W10" s="38">
        <f>U10/21491094199137*100</f>
        <v>-0.1970462168962086</v>
      </c>
      <c r="X10" s="26"/>
      <c r="Y10" s="26"/>
      <c r="Z10" s="36"/>
      <c r="AA10" s="36"/>
    </row>
    <row r="11" spans="1:27" ht="21.75" customHeight="1" x14ac:dyDescent="0.45">
      <c r="A11" s="49" t="s">
        <v>25</v>
      </c>
      <c r="B11" s="49"/>
      <c r="D11" s="39">
        <v>0</v>
      </c>
      <c r="E11" s="26"/>
      <c r="F11" s="39">
        <v>-27241694126</v>
      </c>
      <c r="G11" s="26"/>
      <c r="H11" s="39">
        <v>0</v>
      </c>
      <c r="I11" s="26"/>
      <c r="J11" s="39">
        <v>-27241694126</v>
      </c>
      <c r="K11" s="26"/>
      <c r="L11" s="40">
        <f>SUM(L9:L10)</f>
        <v>-0.44651256640680093</v>
      </c>
      <c r="M11" s="26"/>
      <c r="N11" s="39">
        <v>0</v>
      </c>
      <c r="O11" s="26"/>
      <c r="P11" s="26"/>
      <c r="Q11" s="39">
        <v>-69589082215</v>
      </c>
      <c r="R11" s="26"/>
      <c r="S11" s="39">
        <v>45135295651</v>
      </c>
      <c r="T11" s="26"/>
      <c r="U11" s="39">
        <v>-24453786564</v>
      </c>
      <c r="V11" s="26"/>
      <c r="W11" s="40">
        <f>SUM(W9:W10)</f>
        <v>-0.11378567483540214</v>
      </c>
      <c r="X11" s="26"/>
      <c r="Y11" s="26"/>
      <c r="Z11" s="36"/>
      <c r="AA11" s="36"/>
    </row>
    <row r="12" spans="1:27" ht="18.75" x14ac:dyDescent="0.45"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36"/>
      <c r="AA12" s="36"/>
    </row>
    <row r="13" spans="1:27" ht="18.75" x14ac:dyDescent="0.2">
      <c r="Z13" s="18"/>
      <c r="AA13" s="18"/>
    </row>
    <row r="14" spans="1:27" ht="18.75" x14ac:dyDescent="0.2">
      <c r="H14" s="29"/>
      <c r="Z14" s="18"/>
      <c r="AA14" s="18"/>
    </row>
    <row r="15" spans="1:27" ht="18.75" x14ac:dyDescent="0.2">
      <c r="Z15" s="18"/>
      <c r="AA15" s="18"/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2"/>
  <sheetViews>
    <sheetView rightToLeft="1" topLeftCell="A20" workbookViewId="0">
      <selection activeCell="L40" sqref="L40:P41"/>
    </sheetView>
  </sheetViews>
  <sheetFormatPr defaultRowHeight="12.75" x14ac:dyDescent="0.2"/>
  <cols>
    <col min="1" max="1" width="5.140625" customWidth="1"/>
    <col min="2" max="2" width="30.85546875" customWidth="1"/>
    <col min="3" max="3" width="1.28515625" customWidth="1"/>
    <col min="4" max="4" width="17.85546875" bestFit="1" customWidth="1"/>
    <col min="5" max="5" width="1.28515625" customWidth="1"/>
    <col min="6" max="6" width="18.5703125" bestFit="1" customWidth="1"/>
    <col min="7" max="7" width="1.28515625" customWidth="1"/>
    <col min="8" max="8" width="16.140625" bestFit="1" customWidth="1"/>
    <col min="9" max="9" width="1.28515625" customWidth="1"/>
    <col min="10" max="10" width="18.7109375" bestFit="1" customWidth="1"/>
    <col min="11" max="11" width="1.28515625" customWidth="1"/>
    <col min="12" max="12" width="18.42578125" bestFit="1" customWidth="1"/>
    <col min="13" max="13" width="1.28515625" customWidth="1"/>
    <col min="14" max="14" width="18.5703125" bestFit="1" customWidth="1"/>
    <col min="15" max="15" width="1.28515625" customWidth="1"/>
    <col min="16" max="16" width="16.7109375" bestFit="1" customWidth="1"/>
    <col min="17" max="17" width="1.28515625" customWidth="1"/>
    <col min="18" max="18" width="18.7109375" bestFit="1" customWidth="1"/>
    <col min="19" max="19" width="0.28515625" customWidth="1"/>
    <col min="21" max="21" width="33.85546875" bestFit="1" customWidth="1"/>
    <col min="22" max="22" width="18.85546875" bestFit="1" customWidth="1"/>
  </cols>
  <sheetData>
    <row r="1" spans="1:22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21.75" customHeight="1" x14ac:dyDescent="0.2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2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2" ht="14.45" customHeight="1" x14ac:dyDescent="0.2"/>
    <row r="5" spans="1:22" ht="14.45" customHeight="1" x14ac:dyDescent="0.2">
      <c r="A5" s="1" t="s">
        <v>153</v>
      </c>
      <c r="B5" s="42" t="s">
        <v>154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2" ht="14.45" customHeight="1" x14ac:dyDescent="0.2">
      <c r="D6" s="43" t="s">
        <v>146</v>
      </c>
      <c r="E6" s="43"/>
      <c r="F6" s="43"/>
      <c r="G6" s="43"/>
      <c r="H6" s="43"/>
      <c r="I6" s="43"/>
      <c r="J6" s="43"/>
      <c r="L6" s="43" t="s">
        <v>147</v>
      </c>
      <c r="M6" s="43"/>
      <c r="N6" s="43"/>
      <c r="O6" s="43"/>
      <c r="P6" s="43"/>
      <c r="Q6" s="43"/>
      <c r="R6" s="43"/>
    </row>
    <row r="7" spans="1:22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2" ht="14.45" customHeight="1" x14ac:dyDescent="0.2">
      <c r="A8" s="43" t="s">
        <v>155</v>
      </c>
      <c r="B8" s="43"/>
      <c r="D8" s="2" t="s">
        <v>156</v>
      </c>
      <c r="F8" s="2" t="s">
        <v>148</v>
      </c>
      <c r="H8" s="2" t="s">
        <v>149</v>
      </c>
      <c r="J8" s="2" t="s">
        <v>25</v>
      </c>
      <c r="L8" s="2" t="s">
        <v>156</v>
      </c>
      <c r="N8" s="2" t="s">
        <v>148</v>
      </c>
      <c r="P8" s="2" t="s">
        <v>149</v>
      </c>
      <c r="R8" s="2" t="s">
        <v>25</v>
      </c>
    </row>
    <row r="9" spans="1:22" ht="21.75" customHeight="1" x14ac:dyDescent="0.2">
      <c r="A9" s="32" t="s">
        <v>162</v>
      </c>
      <c r="B9" s="32"/>
      <c r="D9" s="18">
        <v>0</v>
      </c>
      <c r="E9" s="13"/>
      <c r="F9" s="18">
        <v>0</v>
      </c>
      <c r="G9" s="13"/>
      <c r="H9" s="18">
        <v>0</v>
      </c>
      <c r="I9" s="13"/>
      <c r="J9" s="18">
        <f>D9+F9+H9</f>
        <v>0</v>
      </c>
      <c r="K9" s="13"/>
      <c r="L9" s="18">
        <v>105059623977</v>
      </c>
      <c r="M9" s="13"/>
      <c r="N9" s="18">
        <v>0</v>
      </c>
      <c r="O9" s="13"/>
      <c r="P9" s="18">
        <v>0</v>
      </c>
      <c r="Q9" s="13"/>
      <c r="R9" s="18">
        <f>L9+N9+P9</f>
        <v>105059623977</v>
      </c>
      <c r="S9" s="13"/>
      <c r="T9" s="13"/>
      <c r="U9" s="8"/>
      <c r="V9" s="18"/>
    </row>
    <row r="10" spans="1:22" ht="21.75" customHeight="1" x14ac:dyDescent="0.2">
      <c r="A10" s="32" t="s">
        <v>48</v>
      </c>
      <c r="B10" s="32"/>
      <c r="D10" s="18">
        <v>294493489412</v>
      </c>
      <c r="E10" s="13"/>
      <c r="F10" s="18">
        <v>1035436675000</v>
      </c>
      <c r="G10" s="13"/>
      <c r="H10" s="18">
        <v>0</v>
      </c>
      <c r="I10" s="13"/>
      <c r="J10" s="18">
        <f>D10+F10+H10</f>
        <v>1329930164412</v>
      </c>
      <c r="K10" s="13"/>
      <c r="L10" s="18">
        <v>1177040071600</v>
      </c>
      <c r="M10" s="13"/>
      <c r="N10" s="18">
        <v>493616232727</v>
      </c>
      <c r="O10" s="13"/>
      <c r="P10" s="18">
        <v>0</v>
      </c>
      <c r="Q10" s="13"/>
      <c r="R10" s="18">
        <f>L10+N10+P10</f>
        <v>1670656304327</v>
      </c>
      <c r="S10" s="13"/>
      <c r="T10" s="13"/>
      <c r="U10" s="8"/>
      <c r="V10" s="18"/>
    </row>
    <row r="11" spans="1:22" ht="21.75" customHeight="1" x14ac:dyDescent="0.2">
      <c r="A11" s="32" t="s">
        <v>198</v>
      </c>
      <c r="B11" s="32"/>
      <c r="D11" s="18">
        <v>60930936285</v>
      </c>
      <c r="E11" s="13"/>
      <c r="F11" s="18">
        <v>179500343588</v>
      </c>
      <c r="G11" s="13"/>
      <c r="H11" s="18">
        <v>0</v>
      </c>
      <c r="I11" s="13"/>
      <c r="J11" s="18">
        <f t="shared" ref="J11:J39" si="0">D11+F11+H11</f>
        <v>240431279873</v>
      </c>
      <c r="K11" s="13"/>
      <c r="L11" s="18">
        <v>219632505163</v>
      </c>
      <c r="M11" s="13"/>
      <c r="N11" s="18">
        <v>18336783598</v>
      </c>
      <c r="O11" s="13"/>
      <c r="P11" s="18">
        <v>0</v>
      </c>
      <c r="Q11" s="13"/>
      <c r="R11" s="18">
        <f t="shared" ref="R11:R39" si="1">L11+N11+P11</f>
        <v>237969288761</v>
      </c>
      <c r="S11" s="13"/>
      <c r="T11" s="13"/>
      <c r="U11" s="8"/>
      <c r="V11" s="18"/>
    </row>
    <row r="12" spans="1:22" ht="21.75" customHeight="1" x14ac:dyDescent="0.2">
      <c r="A12" s="32" t="s">
        <v>199</v>
      </c>
      <c r="B12" s="32"/>
      <c r="D12" s="18">
        <v>215280574244</v>
      </c>
      <c r="E12" s="13"/>
      <c r="F12" s="18">
        <v>799525021750</v>
      </c>
      <c r="G12" s="13"/>
      <c r="H12" s="18">
        <v>0</v>
      </c>
      <c r="I12" s="13"/>
      <c r="J12" s="18">
        <f t="shared" si="0"/>
        <v>1014805595994</v>
      </c>
      <c r="K12" s="13"/>
      <c r="L12" s="18">
        <v>842635572056</v>
      </c>
      <c r="M12" s="13"/>
      <c r="N12" s="18">
        <v>1431685470700</v>
      </c>
      <c r="O12" s="13"/>
      <c r="P12" s="18">
        <v>12512198</v>
      </c>
      <c r="Q12" s="13"/>
      <c r="R12" s="18">
        <f t="shared" si="1"/>
        <v>2274333554954</v>
      </c>
      <c r="S12" s="13"/>
      <c r="T12" s="13"/>
      <c r="U12" s="8"/>
      <c r="V12" s="18"/>
    </row>
    <row r="13" spans="1:22" ht="21.75" customHeight="1" x14ac:dyDescent="0.2">
      <c r="A13" s="32" t="s">
        <v>104</v>
      </c>
      <c r="B13" s="32"/>
      <c r="D13" s="18">
        <v>210242650600</v>
      </c>
      <c r="E13" s="13"/>
      <c r="F13" s="18">
        <v>0</v>
      </c>
      <c r="G13" s="13"/>
      <c r="H13" s="18">
        <v>0</v>
      </c>
      <c r="I13" s="13"/>
      <c r="J13" s="18">
        <f t="shared" si="0"/>
        <v>210242650600</v>
      </c>
      <c r="K13" s="13"/>
      <c r="L13" s="18">
        <v>726667396770</v>
      </c>
      <c r="M13" s="13"/>
      <c r="N13" s="18">
        <v>0</v>
      </c>
      <c r="O13" s="13"/>
      <c r="P13" s="18">
        <v>0</v>
      </c>
      <c r="Q13" s="13"/>
      <c r="R13" s="18">
        <f t="shared" si="1"/>
        <v>726667396770</v>
      </c>
      <c r="S13" s="13"/>
      <c r="T13" s="13"/>
      <c r="U13" s="8"/>
      <c r="V13" s="18"/>
    </row>
    <row r="14" spans="1:22" ht="21.75" customHeight="1" x14ac:dyDescent="0.2">
      <c r="A14" s="32" t="s">
        <v>35</v>
      </c>
      <c r="B14" s="32"/>
      <c r="D14" s="18">
        <v>68870454537</v>
      </c>
      <c r="E14" s="13"/>
      <c r="F14" s="18">
        <v>113000298865</v>
      </c>
      <c r="G14" s="13"/>
      <c r="H14" s="18">
        <v>0</v>
      </c>
      <c r="I14" s="13"/>
      <c r="J14" s="18">
        <f t="shared" si="0"/>
        <v>181870753402</v>
      </c>
      <c r="K14" s="13"/>
      <c r="L14" s="18">
        <v>68870454537</v>
      </c>
      <c r="M14" s="13"/>
      <c r="N14" s="18">
        <v>130004649584</v>
      </c>
      <c r="O14" s="13"/>
      <c r="P14" s="18">
        <v>0</v>
      </c>
      <c r="Q14" s="13"/>
      <c r="R14" s="18">
        <f t="shared" si="1"/>
        <v>198875104121</v>
      </c>
      <c r="S14" s="13"/>
      <c r="T14" s="13"/>
      <c r="U14" s="8"/>
      <c r="V14" s="18"/>
    </row>
    <row r="15" spans="1:22" ht="21.75" customHeight="1" x14ac:dyDescent="0.2">
      <c r="A15" s="8" t="s">
        <v>204</v>
      </c>
      <c r="B15" s="8"/>
      <c r="D15" s="18">
        <v>0</v>
      </c>
      <c r="E15" s="13"/>
      <c r="F15" s="18">
        <v>0</v>
      </c>
      <c r="G15" s="13"/>
      <c r="H15" s="18">
        <v>0</v>
      </c>
      <c r="I15" s="13"/>
      <c r="J15" s="18">
        <f t="shared" si="0"/>
        <v>0</v>
      </c>
      <c r="K15" s="13"/>
      <c r="L15" s="18">
        <v>60000000000</v>
      </c>
      <c r="M15" s="13"/>
      <c r="N15" s="18">
        <v>0</v>
      </c>
      <c r="O15" s="13"/>
      <c r="P15" s="18">
        <v>0</v>
      </c>
      <c r="Q15" s="13"/>
      <c r="R15" s="18">
        <f t="shared" si="1"/>
        <v>60000000000</v>
      </c>
      <c r="S15" s="13"/>
      <c r="T15" s="13"/>
      <c r="U15" s="8"/>
      <c r="V15" s="18"/>
    </row>
    <row r="16" spans="1:22" ht="21.75" customHeight="1" x14ac:dyDescent="0.2">
      <c r="A16" s="32" t="s">
        <v>39</v>
      </c>
      <c r="B16" s="32"/>
      <c r="D16" s="18">
        <v>110057071162</v>
      </c>
      <c r="E16" s="13"/>
      <c r="F16" s="18">
        <v>92701420708</v>
      </c>
      <c r="G16" s="13"/>
      <c r="H16" s="18">
        <v>0</v>
      </c>
      <c r="I16" s="13"/>
      <c r="J16" s="18">
        <f t="shared" si="0"/>
        <v>202758491870</v>
      </c>
      <c r="K16" s="13"/>
      <c r="L16" s="18">
        <v>426027372240</v>
      </c>
      <c r="M16" s="13"/>
      <c r="N16" s="18">
        <v>349285642679</v>
      </c>
      <c r="O16" s="13"/>
      <c r="P16" s="18">
        <v>-2531670547</v>
      </c>
      <c r="Q16" s="13"/>
      <c r="R16" s="18">
        <f t="shared" si="1"/>
        <v>772781344372</v>
      </c>
      <c r="S16" s="13"/>
      <c r="T16" s="13"/>
      <c r="U16" s="8"/>
      <c r="V16" s="18"/>
    </row>
    <row r="17" spans="1:22" ht="21.75" customHeight="1" x14ac:dyDescent="0.2">
      <c r="A17" s="32" t="s">
        <v>158</v>
      </c>
      <c r="B17" s="32"/>
      <c r="D17" s="18">
        <v>0</v>
      </c>
      <c r="E17" s="13"/>
      <c r="F17" s="18">
        <v>0</v>
      </c>
      <c r="G17" s="13"/>
      <c r="H17" s="18">
        <v>0</v>
      </c>
      <c r="I17" s="13"/>
      <c r="J17" s="18">
        <f t="shared" si="0"/>
        <v>0</v>
      </c>
      <c r="K17" s="13"/>
      <c r="L17" s="18">
        <v>0</v>
      </c>
      <c r="M17" s="13"/>
      <c r="N17" s="18">
        <v>0</v>
      </c>
      <c r="O17" s="13"/>
      <c r="P17" s="18">
        <v>-740666266</v>
      </c>
      <c r="Q17" s="13"/>
      <c r="R17" s="18">
        <f t="shared" si="1"/>
        <v>-740666266</v>
      </c>
      <c r="S17" s="13"/>
      <c r="T17" s="13"/>
      <c r="U17" s="8"/>
      <c r="V17" s="18"/>
    </row>
    <row r="18" spans="1:22" ht="21.75" customHeight="1" x14ac:dyDescent="0.2">
      <c r="A18" s="32" t="s">
        <v>42</v>
      </c>
      <c r="B18" s="32"/>
      <c r="D18" s="18">
        <v>49379480167</v>
      </c>
      <c r="E18" s="13"/>
      <c r="F18" s="18">
        <v>148866941163</v>
      </c>
      <c r="G18" s="13"/>
      <c r="H18" s="18">
        <v>0</v>
      </c>
      <c r="I18" s="13"/>
      <c r="J18" s="18">
        <f t="shared" si="0"/>
        <v>198246421330</v>
      </c>
      <c r="K18" s="13"/>
      <c r="L18" s="18">
        <v>191146374840</v>
      </c>
      <c r="M18" s="13"/>
      <c r="N18" s="18">
        <v>645520946593</v>
      </c>
      <c r="O18" s="13"/>
      <c r="P18" s="18">
        <v>0</v>
      </c>
      <c r="Q18" s="13"/>
      <c r="R18" s="18">
        <f t="shared" si="1"/>
        <v>836667321433</v>
      </c>
      <c r="S18" s="13"/>
      <c r="T18" s="13"/>
      <c r="U18" s="8"/>
      <c r="V18" s="18"/>
    </row>
    <row r="19" spans="1:22" ht="21.75" customHeight="1" x14ac:dyDescent="0.2">
      <c r="A19" s="32" t="s">
        <v>45</v>
      </c>
      <c r="B19" s="32"/>
      <c r="D19" s="18">
        <v>68299657374</v>
      </c>
      <c r="E19" s="13"/>
      <c r="F19" s="18">
        <v>79434839958</v>
      </c>
      <c r="G19" s="13"/>
      <c r="H19" s="18">
        <v>0</v>
      </c>
      <c r="I19" s="13"/>
      <c r="J19" s="18">
        <f t="shared" si="0"/>
        <v>147734497332</v>
      </c>
      <c r="K19" s="13"/>
      <c r="L19" s="18">
        <v>264385770480</v>
      </c>
      <c r="M19" s="13"/>
      <c r="N19" s="18">
        <v>303356451298</v>
      </c>
      <c r="O19" s="13"/>
      <c r="P19" s="18">
        <v>0</v>
      </c>
      <c r="Q19" s="13"/>
      <c r="R19" s="18">
        <f t="shared" si="1"/>
        <v>567742221778</v>
      </c>
      <c r="S19" s="13"/>
      <c r="T19" s="13"/>
      <c r="U19" s="8"/>
      <c r="V19" s="18"/>
    </row>
    <row r="20" spans="1:22" ht="21.75" customHeight="1" x14ac:dyDescent="0.2">
      <c r="A20" s="32" t="s">
        <v>157</v>
      </c>
      <c r="B20" s="32"/>
      <c r="D20" s="18">
        <v>0</v>
      </c>
      <c r="E20" s="13"/>
      <c r="F20" s="18">
        <v>0</v>
      </c>
      <c r="G20" s="13"/>
      <c r="H20" s="18">
        <v>0</v>
      </c>
      <c r="I20" s="13"/>
      <c r="J20" s="18">
        <f t="shared" si="0"/>
        <v>0</v>
      </c>
      <c r="K20" s="13"/>
      <c r="L20" s="18">
        <v>76545676242</v>
      </c>
      <c r="M20" s="13"/>
      <c r="N20" s="18">
        <v>0</v>
      </c>
      <c r="O20" s="13"/>
      <c r="P20" s="18">
        <v>21643743397</v>
      </c>
      <c r="Q20" s="13"/>
      <c r="R20" s="18">
        <f t="shared" si="1"/>
        <v>98189419639</v>
      </c>
      <c r="S20" s="13"/>
      <c r="T20" s="13"/>
      <c r="U20" s="8"/>
      <c r="V20" s="18"/>
    </row>
    <row r="21" spans="1:22" ht="21.75" customHeight="1" x14ac:dyDescent="0.2">
      <c r="A21" s="32" t="s">
        <v>60</v>
      </c>
      <c r="B21" s="32"/>
      <c r="D21" s="18">
        <v>150032965</v>
      </c>
      <c r="E21" s="13"/>
      <c r="F21" s="18">
        <v>0</v>
      </c>
      <c r="G21" s="13"/>
      <c r="H21" s="18">
        <v>0</v>
      </c>
      <c r="I21" s="13"/>
      <c r="J21" s="18">
        <f t="shared" si="0"/>
        <v>150032965</v>
      </c>
      <c r="K21" s="13"/>
      <c r="L21" s="18">
        <v>592927165</v>
      </c>
      <c r="M21" s="13"/>
      <c r="N21" s="18">
        <v>0</v>
      </c>
      <c r="O21" s="13"/>
      <c r="P21" s="18">
        <v>0</v>
      </c>
      <c r="Q21" s="13"/>
      <c r="R21" s="18">
        <f t="shared" si="1"/>
        <v>592927165</v>
      </c>
      <c r="S21" s="13"/>
      <c r="T21" s="13"/>
      <c r="U21" s="8"/>
      <c r="V21" s="18"/>
    </row>
    <row r="22" spans="1:22" ht="21.75" customHeight="1" x14ac:dyDescent="0.2">
      <c r="A22" s="32" t="s">
        <v>63</v>
      </c>
      <c r="B22" s="32"/>
      <c r="D22" s="18">
        <v>8203081998</v>
      </c>
      <c r="E22" s="13"/>
      <c r="F22" s="18">
        <v>10630055443</v>
      </c>
      <c r="G22" s="13"/>
      <c r="H22" s="18">
        <v>0</v>
      </c>
      <c r="I22" s="13"/>
      <c r="J22" s="18">
        <f t="shared" si="0"/>
        <v>18833137441</v>
      </c>
      <c r="K22" s="13"/>
      <c r="L22" s="18">
        <v>35171445655</v>
      </c>
      <c r="M22" s="13"/>
      <c r="N22" s="18">
        <v>7756504706</v>
      </c>
      <c r="O22" s="13"/>
      <c r="P22" s="18">
        <v>0</v>
      </c>
      <c r="Q22" s="13"/>
      <c r="R22" s="18">
        <f t="shared" si="1"/>
        <v>42927950361</v>
      </c>
      <c r="S22" s="13"/>
      <c r="T22" s="13"/>
      <c r="U22" s="8"/>
      <c r="V22" s="18"/>
    </row>
    <row r="23" spans="1:22" ht="21.75" customHeight="1" x14ac:dyDescent="0.2">
      <c r="A23" s="32" t="s">
        <v>66</v>
      </c>
      <c r="B23" s="32"/>
      <c r="D23" s="18">
        <v>8481570800</v>
      </c>
      <c r="E23" s="13"/>
      <c r="F23" s="18">
        <v>-18175111906</v>
      </c>
      <c r="G23" s="13"/>
      <c r="H23" s="18">
        <v>0</v>
      </c>
      <c r="I23" s="13"/>
      <c r="J23" s="18">
        <f t="shared" si="0"/>
        <v>-9693541106</v>
      </c>
      <c r="K23" s="13"/>
      <c r="L23" s="18">
        <v>32555848800</v>
      </c>
      <c r="M23" s="13"/>
      <c r="N23" s="18">
        <v>-6681365031</v>
      </c>
      <c r="O23" s="13"/>
      <c r="P23" s="18">
        <v>0</v>
      </c>
      <c r="Q23" s="13"/>
      <c r="R23" s="18">
        <f t="shared" si="1"/>
        <v>25874483769</v>
      </c>
      <c r="S23" s="13"/>
      <c r="T23" s="13"/>
      <c r="U23" s="8"/>
      <c r="V23" s="18"/>
    </row>
    <row r="24" spans="1:22" ht="21.75" customHeight="1" x14ac:dyDescent="0.2">
      <c r="A24" s="32" t="s">
        <v>159</v>
      </c>
      <c r="B24" s="32"/>
      <c r="D24" s="18">
        <v>0</v>
      </c>
      <c r="E24" s="13"/>
      <c r="F24" s="18">
        <v>0</v>
      </c>
      <c r="G24" s="13"/>
      <c r="H24" s="18">
        <v>0</v>
      </c>
      <c r="I24" s="13"/>
      <c r="J24" s="18">
        <f t="shared" si="0"/>
        <v>0</v>
      </c>
      <c r="K24" s="13"/>
      <c r="L24" s="18">
        <v>28850252364</v>
      </c>
      <c r="M24" s="13"/>
      <c r="N24" s="18">
        <v>0</v>
      </c>
      <c r="O24" s="13"/>
      <c r="P24" s="18">
        <v>20310849831</v>
      </c>
      <c r="Q24" s="13"/>
      <c r="R24" s="18">
        <f t="shared" si="1"/>
        <v>49161102195</v>
      </c>
      <c r="U24" s="8"/>
      <c r="V24" s="18"/>
    </row>
    <row r="25" spans="1:22" ht="21.75" customHeight="1" x14ac:dyDescent="0.2">
      <c r="A25" s="32" t="s">
        <v>160</v>
      </c>
      <c r="B25" s="32"/>
      <c r="D25" s="18">
        <v>0</v>
      </c>
      <c r="E25" s="13"/>
      <c r="F25" s="18">
        <v>0</v>
      </c>
      <c r="G25" s="13"/>
      <c r="H25" s="18">
        <v>0</v>
      </c>
      <c r="I25" s="13"/>
      <c r="J25" s="18">
        <f t="shared" si="0"/>
        <v>0</v>
      </c>
      <c r="K25" s="13"/>
      <c r="L25" s="18">
        <v>153213034117</v>
      </c>
      <c r="M25" s="13"/>
      <c r="N25" s="18">
        <v>0</v>
      </c>
      <c r="O25" s="13"/>
      <c r="P25" s="18">
        <v>3786550340</v>
      </c>
      <c r="Q25" s="13"/>
      <c r="R25" s="18">
        <f t="shared" si="1"/>
        <v>156999584457</v>
      </c>
      <c r="S25" s="13"/>
      <c r="T25" s="13"/>
      <c r="U25" s="8"/>
      <c r="V25" s="18"/>
    </row>
    <row r="26" spans="1:22" ht="21.75" customHeight="1" x14ac:dyDescent="0.2">
      <c r="A26" s="32" t="s">
        <v>69</v>
      </c>
      <c r="B26" s="32"/>
      <c r="D26" s="18">
        <v>21380295535</v>
      </c>
      <c r="E26" s="13"/>
      <c r="F26" s="18">
        <v>0</v>
      </c>
      <c r="G26" s="13"/>
      <c r="H26" s="18">
        <v>0</v>
      </c>
      <c r="I26" s="13"/>
      <c r="J26" s="18">
        <f t="shared" si="0"/>
        <v>21380295535</v>
      </c>
      <c r="K26" s="13"/>
      <c r="L26" s="18">
        <v>88814342748</v>
      </c>
      <c r="M26" s="13"/>
      <c r="N26" s="18">
        <v>95147264283</v>
      </c>
      <c r="O26" s="13"/>
      <c r="P26" s="18">
        <v>607159040</v>
      </c>
      <c r="Q26" s="13"/>
      <c r="R26" s="18">
        <f t="shared" si="1"/>
        <v>184568766071</v>
      </c>
      <c r="S26" s="13"/>
      <c r="T26" s="13"/>
      <c r="U26" s="8"/>
      <c r="V26" s="18"/>
    </row>
    <row r="27" spans="1:22" ht="21.75" customHeight="1" x14ac:dyDescent="0.2">
      <c r="A27" s="32" t="s">
        <v>161</v>
      </c>
      <c r="B27" s="32"/>
      <c r="D27" s="18">
        <v>0</v>
      </c>
      <c r="E27" s="13"/>
      <c r="F27" s="18">
        <v>0</v>
      </c>
      <c r="G27" s="13"/>
      <c r="H27" s="18">
        <v>0</v>
      </c>
      <c r="I27" s="13"/>
      <c r="J27" s="18">
        <f t="shared" si="0"/>
        <v>0</v>
      </c>
      <c r="K27" s="13"/>
      <c r="L27" s="18">
        <v>55935147870</v>
      </c>
      <c r="M27" s="13"/>
      <c r="N27" s="18">
        <v>0</v>
      </c>
      <c r="O27" s="13"/>
      <c r="P27" s="18">
        <v>3933000000</v>
      </c>
      <c r="Q27" s="13"/>
      <c r="R27" s="18">
        <f t="shared" si="1"/>
        <v>59868147870</v>
      </c>
      <c r="S27" s="13"/>
      <c r="T27" s="13"/>
      <c r="U27" s="8"/>
      <c r="V27" s="18"/>
    </row>
    <row r="28" spans="1:22" ht="21.75" customHeight="1" x14ac:dyDescent="0.2">
      <c r="A28" s="32" t="s">
        <v>72</v>
      </c>
      <c r="B28" s="32"/>
      <c r="D28" s="18">
        <v>72237437601</v>
      </c>
      <c r="E28" s="13"/>
      <c r="F28" s="18">
        <v>-291642435353</v>
      </c>
      <c r="G28" s="13"/>
      <c r="H28" s="18">
        <v>0</v>
      </c>
      <c r="I28" s="13"/>
      <c r="J28" s="18">
        <f t="shared" si="0"/>
        <v>-219404997752</v>
      </c>
      <c r="K28" s="13"/>
      <c r="L28" s="18">
        <v>369400909613</v>
      </c>
      <c r="M28" s="13"/>
      <c r="N28" s="18">
        <v>-215395055982</v>
      </c>
      <c r="O28" s="13"/>
      <c r="P28" s="18">
        <v>38872020737</v>
      </c>
      <c r="Q28" s="13"/>
      <c r="R28" s="18">
        <f t="shared" si="1"/>
        <v>192877874368</v>
      </c>
      <c r="S28" s="13"/>
      <c r="T28" s="13"/>
      <c r="U28" s="8"/>
      <c r="V28" s="18"/>
    </row>
    <row r="29" spans="1:22" ht="21.75" customHeight="1" x14ac:dyDescent="0.2">
      <c r="A29" s="32" t="s">
        <v>75</v>
      </c>
      <c r="B29" s="32"/>
      <c r="D29" s="18">
        <v>252556641657</v>
      </c>
      <c r="E29" s="13"/>
      <c r="F29" s="18">
        <v>0</v>
      </c>
      <c r="G29" s="13"/>
      <c r="H29" s="18">
        <v>0</v>
      </c>
      <c r="I29" s="13"/>
      <c r="J29" s="18">
        <f t="shared" si="0"/>
        <v>252556641657</v>
      </c>
      <c r="K29" s="13"/>
      <c r="L29" s="18">
        <v>909311281950</v>
      </c>
      <c r="M29" s="13"/>
      <c r="N29" s="18">
        <v>-745912602256</v>
      </c>
      <c r="O29" s="13"/>
      <c r="P29" s="18">
        <v>-741511001</v>
      </c>
      <c r="Q29" s="13"/>
      <c r="R29" s="18">
        <f t="shared" si="1"/>
        <v>162657168693</v>
      </c>
      <c r="S29" s="13"/>
      <c r="T29" s="13"/>
      <c r="U29" s="8"/>
      <c r="V29" s="18"/>
    </row>
    <row r="30" spans="1:22" ht="21.75" customHeight="1" x14ac:dyDescent="0.2">
      <c r="A30" s="32" t="s">
        <v>78</v>
      </c>
      <c r="B30" s="32"/>
      <c r="D30" s="18">
        <v>95854688</v>
      </c>
      <c r="E30" s="13"/>
      <c r="F30" s="18">
        <v>58268299</v>
      </c>
      <c r="G30" s="13"/>
      <c r="H30" s="18">
        <v>0</v>
      </c>
      <c r="I30" s="13"/>
      <c r="J30" s="18">
        <f t="shared" si="0"/>
        <v>154122987</v>
      </c>
      <c r="K30" s="13"/>
      <c r="L30" s="18">
        <v>269167902889</v>
      </c>
      <c r="M30" s="13"/>
      <c r="N30" s="18">
        <v>-89673864</v>
      </c>
      <c r="O30" s="13"/>
      <c r="P30" s="18">
        <v>0</v>
      </c>
      <c r="Q30" s="13"/>
      <c r="R30" s="18">
        <f t="shared" si="1"/>
        <v>269078229025</v>
      </c>
      <c r="S30" s="13"/>
      <c r="T30" s="13"/>
      <c r="U30" s="8"/>
      <c r="V30" s="18"/>
    </row>
    <row r="31" spans="1:22" ht="21.75" customHeight="1" x14ac:dyDescent="0.2">
      <c r="A31" s="32" t="s">
        <v>81</v>
      </c>
      <c r="B31" s="32"/>
      <c r="D31" s="18">
        <v>503163402476</v>
      </c>
      <c r="E31" s="13"/>
      <c r="F31" s="18">
        <v>295076511698</v>
      </c>
      <c r="G31" s="13"/>
      <c r="H31" s="18">
        <v>-190090182</v>
      </c>
      <c r="I31" s="13"/>
      <c r="J31" s="18">
        <f t="shared" si="0"/>
        <v>798049823992</v>
      </c>
      <c r="K31" s="13"/>
      <c r="L31" s="18">
        <v>3040022900233</v>
      </c>
      <c r="M31" s="13"/>
      <c r="N31" s="18">
        <v>-650265064764</v>
      </c>
      <c r="O31" s="13"/>
      <c r="P31" s="18">
        <v>-1557509444</v>
      </c>
      <c r="Q31" s="13"/>
      <c r="R31" s="18">
        <f t="shared" si="1"/>
        <v>2388200326025</v>
      </c>
      <c r="S31" s="13"/>
      <c r="T31" s="13"/>
      <c r="U31" s="8"/>
      <c r="V31" s="18"/>
    </row>
    <row r="32" spans="1:22" ht="21.75" customHeight="1" x14ac:dyDescent="0.2">
      <c r="A32" s="32" t="s">
        <v>84</v>
      </c>
      <c r="B32" s="32"/>
      <c r="D32" s="18">
        <v>125917351339</v>
      </c>
      <c r="E32" s="13"/>
      <c r="F32" s="18">
        <v>0</v>
      </c>
      <c r="G32" s="13"/>
      <c r="H32" s="18">
        <v>897270066019</v>
      </c>
      <c r="I32" s="13"/>
      <c r="J32" s="18">
        <f t="shared" si="0"/>
        <v>1023187417358</v>
      </c>
      <c r="K32" s="13"/>
      <c r="L32" s="18">
        <v>273241313923</v>
      </c>
      <c r="M32" s="13"/>
      <c r="N32" s="18">
        <v>0</v>
      </c>
      <c r="O32" s="13"/>
      <c r="P32" s="18">
        <v>39669390431</v>
      </c>
      <c r="Q32" s="13"/>
      <c r="R32" s="18">
        <f t="shared" si="1"/>
        <v>312910704354</v>
      </c>
      <c r="S32" s="13"/>
      <c r="T32" s="13"/>
      <c r="U32" s="8"/>
      <c r="V32" s="18"/>
    </row>
    <row r="33" spans="1:22" ht="21.75" customHeight="1" x14ac:dyDescent="0.2">
      <c r="A33" s="32" t="s">
        <v>87</v>
      </c>
      <c r="B33" s="32"/>
      <c r="D33" s="18">
        <v>122322441652</v>
      </c>
      <c r="E33" s="13"/>
      <c r="F33" s="18">
        <v>-139326140074</v>
      </c>
      <c r="G33" s="13"/>
      <c r="H33" s="18">
        <v>0</v>
      </c>
      <c r="I33" s="13"/>
      <c r="J33" s="18">
        <f t="shared" si="0"/>
        <v>-17003698422</v>
      </c>
      <c r="K33" s="13"/>
      <c r="L33" s="18">
        <v>1692728325648</v>
      </c>
      <c r="M33" s="13"/>
      <c r="N33" s="18">
        <v>-573936366227</v>
      </c>
      <c r="O33" s="13"/>
      <c r="P33" s="18">
        <v>-362688426000</v>
      </c>
      <c r="Q33" s="13"/>
      <c r="R33" s="18">
        <f t="shared" si="1"/>
        <v>756103533421</v>
      </c>
      <c r="S33" s="13"/>
      <c r="T33" s="13"/>
      <c r="U33" s="8"/>
      <c r="V33" s="18"/>
    </row>
    <row r="34" spans="1:22" ht="21.75" customHeight="1" x14ac:dyDescent="0.2">
      <c r="A34" s="32" t="s">
        <v>89</v>
      </c>
      <c r="B34" s="32"/>
      <c r="D34" s="18">
        <v>40637052557</v>
      </c>
      <c r="E34" s="13"/>
      <c r="F34" s="18">
        <v>0</v>
      </c>
      <c r="G34" s="13"/>
      <c r="H34" s="18">
        <v>0</v>
      </c>
      <c r="I34" s="13"/>
      <c r="J34" s="18">
        <f t="shared" si="0"/>
        <v>40637052557</v>
      </c>
      <c r="K34" s="13"/>
      <c r="L34" s="18">
        <v>108440974751</v>
      </c>
      <c r="M34" s="13"/>
      <c r="N34" s="18">
        <v>3999823913</v>
      </c>
      <c r="O34" s="13"/>
      <c r="P34" s="18">
        <v>0</v>
      </c>
      <c r="Q34" s="13"/>
      <c r="R34" s="18">
        <f t="shared" si="1"/>
        <v>112440798664</v>
      </c>
      <c r="S34" s="13"/>
      <c r="T34" s="13"/>
      <c r="U34" s="8"/>
      <c r="V34" s="18"/>
    </row>
    <row r="35" spans="1:22" ht="21.75" customHeight="1" x14ac:dyDescent="0.2">
      <c r="A35" s="32" t="s">
        <v>92</v>
      </c>
      <c r="B35" s="32"/>
      <c r="D35" s="18">
        <v>25525766003</v>
      </c>
      <c r="E35" s="13"/>
      <c r="F35" s="18">
        <v>0</v>
      </c>
      <c r="G35" s="13"/>
      <c r="H35" s="18">
        <v>0</v>
      </c>
      <c r="I35" s="13"/>
      <c r="J35" s="18">
        <f t="shared" si="0"/>
        <v>25525766003</v>
      </c>
      <c r="K35" s="13"/>
      <c r="L35" s="18">
        <v>103907341060</v>
      </c>
      <c r="M35" s="13"/>
      <c r="N35" s="18">
        <v>0</v>
      </c>
      <c r="O35" s="13"/>
      <c r="P35" s="18">
        <v>0</v>
      </c>
      <c r="Q35" s="13"/>
      <c r="R35" s="18">
        <f t="shared" si="1"/>
        <v>103907341060</v>
      </c>
      <c r="S35" s="13"/>
      <c r="T35" s="13"/>
      <c r="U35" s="8"/>
      <c r="V35" s="18"/>
    </row>
    <row r="36" spans="1:22" ht="21.75" customHeight="1" x14ac:dyDescent="0.2">
      <c r="A36" s="32" t="s">
        <v>95</v>
      </c>
      <c r="B36" s="32"/>
      <c r="D36" s="18">
        <v>1009465664604</v>
      </c>
      <c r="E36" s="13"/>
      <c r="F36" s="18">
        <v>-3134488234767</v>
      </c>
      <c r="G36" s="13"/>
      <c r="H36" s="18">
        <v>0</v>
      </c>
      <c r="I36" s="13"/>
      <c r="J36" s="18">
        <f t="shared" si="0"/>
        <v>-2125022570163</v>
      </c>
      <c r="K36" s="13"/>
      <c r="L36" s="18">
        <v>4085836892482</v>
      </c>
      <c r="M36" s="13"/>
      <c r="N36" s="18">
        <f>-3134488234762-9</f>
        <v>-3134488234771</v>
      </c>
      <c r="O36" s="13"/>
      <c r="P36" s="18">
        <f>-262357264-39577</f>
        <v>-262396841</v>
      </c>
      <c r="Q36" s="13"/>
      <c r="R36" s="18">
        <f t="shared" si="1"/>
        <v>951086260870</v>
      </c>
      <c r="S36" s="13"/>
      <c r="T36" s="13"/>
      <c r="U36" s="8"/>
      <c r="V36" s="18"/>
    </row>
    <row r="37" spans="1:22" ht="21.75" customHeight="1" x14ac:dyDescent="0.2">
      <c r="A37" s="32" t="s">
        <v>98</v>
      </c>
      <c r="B37" s="32"/>
      <c r="D37" s="18">
        <v>33961195645</v>
      </c>
      <c r="E37" s="13"/>
      <c r="F37" s="18">
        <v>0</v>
      </c>
      <c r="G37" s="13"/>
      <c r="H37" s="18">
        <v>0</v>
      </c>
      <c r="I37" s="13"/>
      <c r="J37" s="18">
        <f t="shared" si="0"/>
        <v>33961195645</v>
      </c>
      <c r="K37" s="13"/>
      <c r="L37" s="18">
        <v>133157970450</v>
      </c>
      <c r="M37" s="13"/>
      <c r="N37" s="18">
        <v>0</v>
      </c>
      <c r="O37" s="13"/>
      <c r="P37" s="18">
        <v>0</v>
      </c>
      <c r="Q37" s="13"/>
      <c r="R37" s="18">
        <f t="shared" si="1"/>
        <v>133157970450</v>
      </c>
      <c r="S37" s="13"/>
      <c r="T37" s="13"/>
      <c r="U37" s="8"/>
      <c r="V37" s="18"/>
    </row>
    <row r="38" spans="1:22" ht="21.75" customHeight="1" x14ac:dyDescent="0.2">
      <c r="A38" s="32" t="s">
        <v>201</v>
      </c>
      <c r="B38" s="32"/>
      <c r="D38" s="18">
        <v>31288574851</v>
      </c>
      <c r="E38" s="13"/>
      <c r="F38" s="18">
        <v>0</v>
      </c>
      <c r="G38" s="13"/>
      <c r="H38" s="18">
        <v>0</v>
      </c>
      <c r="I38" s="13"/>
      <c r="J38" s="18">
        <f t="shared" si="0"/>
        <v>31288574851</v>
      </c>
      <c r="K38" s="13"/>
      <c r="L38" s="18">
        <v>106864178675</v>
      </c>
      <c r="M38" s="13"/>
      <c r="N38" s="18">
        <v>99945625000</v>
      </c>
      <c r="O38" s="13"/>
      <c r="P38" s="18">
        <v>0</v>
      </c>
      <c r="Q38" s="13"/>
      <c r="R38" s="18">
        <f t="shared" si="1"/>
        <v>206809803675</v>
      </c>
      <c r="S38" s="13"/>
      <c r="T38" s="13"/>
      <c r="U38" s="8"/>
      <c r="V38" s="18"/>
    </row>
    <row r="39" spans="1:22" ht="21.75" customHeight="1" x14ac:dyDescent="0.2">
      <c r="A39" s="33" t="s">
        <v>101</v>
      </c>
      <c r="B39" s="33"/>
      <c r="D39" s="18">
        <v>204355078783</v>
      </c>
      <c r="E39" s="13"/>
      <c r="F39" s="15">
        <v>324703224367</v>
      </c>
      <c r="G39" s="13"/>
      <c r="H39" s="15">
        <v>0</v>
      </c>
      <c r="I39" s="13"/>
      <c r="J39" s="18">
        <f t="shared" si="0"/>
        <v>529058303150</v>
      </c>
      <c r="K39" s="13"/>
      <c r="L39" s="18">
        <v>683800607287</v>
      </c>
      <c r="M39" s="13"/>
      <c r="N39" s="15">
        <v>668479712546</v>
      </c>
      <c r="O39" s="13"/>
      <c r="P39" s="15">
        <v>0</v>
      </c>
      <c r="Q39" s="13"/>
      <c r="R39" s="18">
        <f t="shared" si="1"/>
        <v>1352280319833</v>
      </c>
      <c r="S39" s="13"/>
      <c r="T39" s="13"/>
      <c r="U39" s="8"/>
      <c r="V39" s="18"/>
    </row>
    <row r="40" spans="1:22" ht="21.75" customHeight="1" thickBot="1" x14ac:dyDescent="0.25">
      <c r="A40" s="49" t="s">
        <v>25</v>
      </c>
      <c r="B40" s="49"/>
      <c r="D40" s="16">
        <f>SUM(D9:D39)</f>
        <v>3537295756935</v>
      </c>
      <c r="E40" s="13"/>
      <c r="F40" s="16">
        <f>SUM(F9:F39)</f>
        <v>-504698321261</v>
      </c>
      <c r="G40" s="13"/>
      <c r="H40" s="16">
        <f>SUM(H9:H39)</f>
        <v>897079975837</v>
      </c>
      <c r="I40" s="13"/>
      <c r="J40" s="16">
        <f>SUM(J9:J39)</f>
        <v>3929677411511</v>
      </c>
      <c r="K40" s="13"/>
      <c r="L40" s="16">
        <f>SUM(L9:L39)</f>
        <v>16329024415585</v>
      </c>
      <c r="M40" s="13"/>
      <c r="N40" s="16">
        <f>SUM(N9:N39)</f>
        <v>-1079633255268</v>
      </c>
      <c r="O40" s="13"/>
      <c r="P40" s="16">
        <f>SUM(P9:P39)</f>
        <v>-239686954125</v>
      </c>
      <c r="Q40" s="13"/>
      <c r="R40" s="16">
        <f>SUM(R9:R39)</f>
        <v>15009704206192</v>
      </c>
      <c r="S40" s="13"/>
      <c r="T40" s="13"/>
    </row>
    <row r="41" spans="1:22" ht="21.75" customHeight="1" thickTop="1" x14ac:dyDescent="0.2">
      <c r="S41" s="13"/>
      <c r="T41" s="13"/>
      <c r="V41" s="19"/>
    </row>
    <row r="42" spans="1:22" ht="21.75" customHeight="1" x14ac:dyDescent="0.2">
      <c r="D42" s="19"/>
      <c r="F42" s="19"/>
      <c r="H42" s="19"/>
      <c r="L42" s="19"/>
      <c r="N42" s="19"/>
      <c r="P42" s="19"/>
      <c r="S42" s="13"/>
      <c r="T42" s="13"/>
    </row>
    <row r="43" spans="1:22" ht="21.75" customHeight="1" x14ac:dyDescent="0.2">
      <c r="D43" s="19"/>
      <c r="H43" s="19"/>
      <c r="N43" s="19"/>
      <c r="S43" s="13"/>
      <c r="T43" s="13"/>
    </row>
    <row r="44" spans="1:22" ht="21.75" customHeight="1" x14ac:dyDescent="0.2">
      <c r="D44" s="19"/>
      <c r="L44" s="19"/>
      <c r="S44" s="13"/>
      <c r="T44" s="13"/>
      <c r="U44" s="19"/>
    </row>
    <row r="45" spans="1:22" ht="21.75" customHeight="1" x14ac:dyDescent="0.2">
      <c r="H45" s="19"/>
      <c r="N45" s="19"/>
      <c r="S45" s="13"/>
      <c r="T45" s="13"/>
      <c r="U45" s="13"/>
    </row>
    <row r="46" spans="1:22" ht="21.75" customHeight="1" x14ac:dyDescent="0.2">
      <c r="D46" s="19"/>
      <c r="S46" s="13"/>
      <c r="T46" s="13"/>
    </row>
    <row r="47" spans="1:22" ht="18.75" x14ac:dyDescent="0.2">
      <c r="L47" s="18"/>
    </row>
    <row r="48" spans="1:22" ht="18.75" x14ac:dyDescent="0.2">
      <c r="L48" s="18"/>
    </row>
    <row r="49" spans="12:12" ht="18.75" x14ac:dyDescent="0.2">
      <c r="L49" s="18"/>
    </row>
    <row r="50" spans="12:12" ht="18.75" x14ac:dyDescent="0.2">
      <c r="L50" s="18"/>
    </row>
    <row r="51" spans="12:12" ht="18.75" x14ac:dyDescent="0.2">
      <c r="L51" s="18"/>
    </row>
    <row r="52" spans="12:12" ht="18.75" x14ac:dyDescent="0.2">
      <c r="L52" s="18"/>
    </row>
  </sheetData>
  <sortState xmlns:xlrd2="http://schemas.microsoft.com/office/spreadsheetml/2017/richdata2" ref="A9:R39">
    <sortCondition ref="A9:A39"/>
  </sortState>
  <mergeCells count="8">
    <mergeCell ref="A8:B8"/>
    <mergeCell ref="A40:B4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23"/>
  <sheetViews>
    <sheetView rightToLeft="1" workbookViewId="0">
      <selection activeCell="F18" sqref="F18"/>
    </sheetView>
  </sheetViews>
  <sheetFormatPr defaultRowHeight="18.75" x14ac:dyDescent="0.2"/>
  <cols>
    <col min="1" max="1" width="9" bestFit="1" customWidth="1"/>
    <col min="2" max="2" width="5.140625" customWidth="1"/>
    <col min="3" max="3" width="1.28515625" customWidth="1"/>
    <col min="4" max="4" width="11.28515625" bestFit="1" customWidth="1"/>
    <col min="5" max="5" width="1.28515625" customWidth="1"/>
    <col min="6" max="6" width="31.7109375" bestFit="1" customWidth="1"/>
    <col min="7" max="7" width="1.28515625" customWidth="1"/>
    <col min="8" max="8" width="11" bestFit="1" customWidth="1"/>
    <col min="9" max="9" width="0.5703125" customWidth="1"/>
    <col min="10" max="10" width="19" bestFit="1" customWidth="1"/>
    <col min="11" max="11" width="1.28515625" customWidth="1"/>
    <col min="12" max="12" width="50.140625" bestFit="1" customWidth="1"/>
    <col min="13" max="13" width="9" bestFit="1" customWidth="1"/>
    <col min="14" max="14" width="1.28515625" customWidth="1"/>
    <col min="15" max="15" width="40.42578125" bestFit="1" customWidth="1"/>
    <col min="16" max="16" width="0.28515625" customWidth="1"/>
    <col min="18" max="18" width="27" style="18" bestFit="1" customWidth="1"/>
    <col min="19" max="19" width="16.140625" bestFit="1" customWidth="1"/>
  </cols>
  <sheetData>
    <row r="1" spans="1:19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21.75" customHeight="1" x14ac:dyDescent="0.2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9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9" ht="14.45" customHeight="1" x14ac:dyDescent="0.2"/>
    <row r="5" spans="1:19" ht="14.45" customHeight="1" x14ac:dyDescent="0.2">
      <c r="A5" s="1" t="s">
        <v>163</v>
      </c>
      <c r="B5" s="42" t="s">
        <v>164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9" ht="29.1" customHeight="1" x14ac:dyDescent="0.2">
      <c r="L6" s="56" t="s">
        <v>165</v>
      </c>
      <c r="O6" s="56" t="s">
        <v>166</v>
      </c>
    </row>
    <row r="7" spans="1:19" ht="21" customHeight="1" x14ac:dyDescent="0.2">
      <c r="A7" s="57" t="s">
        <v>167</v>
      </c>
      <c r="B7" s="57"/>
      <c r="D7" s="58" t="s">
        <v>168</v>
      </c>
      <c r="F7" s="58" t="s">
        <v>169</v>
      </c>
      <c r="H7" s="58" t="s">
        <v>15</v>
      </c>
      <c r="J7" s="57" t="s">
        <v>170</v>
      </c>
      <c r="K7" s="57"/>
      <c r="L7" s="56"/>
      <c r="M7" s="58" t="s">
        <v>171</v>
      </c>
      <c r="O7" s="56"/>
    </row>
    <row r="8" spans="1:19" ht="14.45" customHeight="1" x14ac:dyDescent="0.2">
      <c r="A8" s="59"/>
      <c r="B8" s="59"/>
      <c r="D8" s="59"/>
      <c r="F8" s="59"/>
      <c r="G8" s="13"/>
      <c r="H8" s="59"/>
      <c r="I8" s="13"/>
      <c r="J8" s="59"/>
      <c r="K8" s="26"/>
      <c r="L8" s="26"/>
      <c r="M8" s="59"/>
      <c r="N8" s="26"/>
      <c r="O8" s="25"/>
      <c r="S8" s="18"/>
    </row>
    <row r="9" spans="1:19" ht="24.95" customHeight="1" x14ac:dyDescent="0.45">
      <c r="A9" s="60"/>
      <c r="B9" s="61"/>
      <c r="D9" s="60"/>
      <c r="F9" s="23" t="s">
        <v>48</v>
      </c>
      <c r="G9" s="13"/>
      <c r="H9" s="18">
        <v>2500000</v>
      </c>
      <c r="I9" s="18"/>
      <c r="J9" s="18">
        <v>2500000000000</v>
      </c>
      <c r="K9" s="26"/>
      <c r="L9" s="18">
        <v>91024385252</v>
      </c>
      <c r="M9" s="23">
        <v>23</v>
      </c>
      <c r="N9" s="62"/>
      <c r="O9" s="23">
        <v>38.46</v>
      </c>
      <c r="S9" s="18"/>
    </row>
    <row r="10" spans="1:19" ht="24.95" customHeight="1" x14ac:dyDescent="0.45">
      <c r="A10" s="60"/>
      <c r="B10" s="61"/>
      <c r="D10" s="60"/>
      <c r="F10" s="23" t="s">
        <v>213</v>
      </c>
      <c r="G10" s="13"/>
      <c r="H10" s="18">
        <v>6000000</v>
      </c>
      <c r="I10" s="18"/>
      <c r="J10" s="18">
        <v>6000000000000</v>
      </c>
      <c r="K10" s="26"/>
      <c r="L10" s="18">
        <v>100598815007</v>
      </c>
      <c r="M10" s="23">
        <v>23</v>
      </c>
      <c r="N10" s="62"/>
      <c r="O10" s="23">
        <v>43.19</v>
      </c>
      <c r="S10" s="18"/>
    </row>
    <row r="11" spans="1:19" ht="24.95" customHeight="1" x14ac:dyDescent="0.45">
      <c r="A11" s="60"/>
      <c r="B11" s="61"/>
      <c r="D11" s="60"/>
      <c r="F11" s="23" t="s">
        <v>218</v>
      </c>
      <c r="G11" s="13"/>
      <c r="H11" s="18">
        <v>1226160</v>
      </c>
      <c r="I11" s="18"/>
      <c r="J11" s="18">
        <v>5999993251200</v>
      </c>
      <c r="K11" s="26"/>
      <c r="L11" s="18">
        <v>68870454537</v>
      </c>
      <c r="M11" s="23" t="s">
        <v>214</v>
      </c>
      <c r="N11" s="62"/>
      <c r="O11" s="23">
        <v>37.799999999999997</v>
      </c>
      <c r="S11" s="18"/>
    </row>
    <row r="12" spans="1:19" ht="24.95" customHeight="1" x14ac:dyDescent="0.45">
      <c r="A12" s="60"/>
      <c r="B12" s="61"/>
      <c r="D12" s="60"/>
      <c r="F12" s="23" t="s">
        <v>39</v>
      </c>
      <c r="G12" s="13"/>
      <c r="H12" s="18">
        <v>3809800</v>
      </c>
      <c r="I12" s="18"/>
      <c r="J12" s="18">
        <v>14775044446400</v>
      </c>
      <c r="K12" s="26"/>
      <c r="L12" s="18">
        <v>110057071162</v>
      </c>
      <c r="M12" s="23" t="s">
        <v>214</v>
      </c>
      <c r="N12" s="62"/>
      <c r="O12" s="23">
        <v>39.83</v>
      </c>
      <c r="S12" s="18"/>
    </row>
    <row r="13" spans="1:19" ht="24.95" customHeight="1" x14ac:dyDescent="0.45">
      <c r="A13" s="60"/>
      <c r="B13" s="61"/>
      <c r="D13" s="60"/>
      <c r="F13" s="23" t="s">
        <v>42</v>
      </c>
      <c r="G13" s="13"/>
      <c r="H13" s="18">
        <v>4308000</v>
      </c>
      <c r="I13" s="18"/>
      <c r="J13" s="18">
        <v>5999967000000</v>
      </c>
      <c r="K13" s="26"/>
      <c r="L13" s="18">
        <v>49379480167</v>
      </c>
      <c r="M13" s="23" t="s">
        <v>214</v>
      </c>
      <c r="N13" s="62"/>
      <c r="O13" s="23">
        <v>34.25</v>
      </c>
      <c r="S13" s="18"/>
    </row>
    <row r="14" spans="1:19" ht="24.95" customHeight="1" x14ac:dyDescent="0.45">
      <c r="A14" s="60"/>
      <c r="B14" s="61"/>
      <c r="D14" s="60"/>
      <c r="F14" s="23" t="s">
        <v>45</v>
      </c>
      <c r="G14" s="13"/>
      <c r="H14" s="18">
        <v>1004200</v>
      </c>
      <c r="I14" s="18"/>
      <c r="J14" s="18">
        <v>5999967000000</v>
      </c>
      <c r="K14" s="26"/>
      <c r="L14" s="18">
        <v>68299657374</v>
      </c>
      <c r="M14" s="23" t="s">
        <v>214</v>
      </c>
      <c r="N14" s="62"/>
      <c r="O14" s="23">
        <v>48.21</v>
      </c>
      <c r="S14" s="18"/>
    </row>
    <row r="15" spans="1:19" ht="24.95" customHeight="1" x14ac:dyDescent="0.45">
      <c r="A15" s="60"/>
      <c r="B15" s="61"/>
      <c r="D15" s="60"/>
      <c r="F15" s="23" t="s">
        <v>51</v>
      </c>
      <c r="G15" s="13"/>
      <c r="H15" s="18">
        <v>2000000</v>
      </c>
      <c r="I15" s="18"/>
      <c r="J15" s="18">
        <v>2000000000000</v>
      </c>
      <c r="K15" s="26"/>
      <c r="L15" s="18">
        <v>24783968285</v>
      </c>
      <c r="M15" s="23">
        <v>23</v>
      </c>
      <c r="N15" s="62"/>
      <c r="O15" s="23">
        <v>44.56</v>
      </c>
      <c r="S15" s="18"/>
    </row>
    <row r="16" spans="1:19" ht="24.95" customHeight="1" x14ac:dyDescent="0.45">
      <c r="A16" s="60"/>
      <c r="B16" s="61"/>
      <c r="D16" s="60"/>
      <c r="F16" s="23" t="s">
        <v>54</v>
      </c>
      <c r="G16" s="13"/>
      <c r="H16" s="18">
        <v>8000000</v>
      </c>
      <c r="I16" s="18"/>
      <c r="J16" s="18">
        <v>8000000000000</v>
      </c>
      <c r="K16" s="26"/>
      <c r="L16" s="18">
        <v>64063278687</v>
      </c>
      <c r="M16" s="23">
        <v>23</v>
      </c>
      <c r="N16" s="62"/>
      <c r="O16" s="23">
        <v>33.799999999999997</v>
      </c>
      <c r="S16" s="18"/>
    </row>
    <row r="17" spans="1:19" ht="24.95" customHeight="1" x14ac:dyDescent="0.45">
      <c r="A17" s="60"/>
      <c r="B17" s="61"/>
      <c r="D17" s="60"/>
      <c r="F17" s="23" t="s">
        <v>215</v>
      </c>
      <c r="G17" s="13"/>
      <c r="H17" s="18">
        <v>38000000</v>
      </c>
      <c r="I17" s="18"/>
      <c r="J17" s="18">
        <v>38000000000000</v>
      </c>
      <c r="K17" s="26"/>
      <c r="L17" s="18">
        <v>337135616446</v>
      </c>
      <c r="M17" s="23">
        <v>23</v>
      </c>
      <c r="N17" s="62"/>
      <c r="O17" s="23">
        <v>34.700000000000003</v>
      </c>
      <c r="S17" s="18"/>
    </row>
    <row r="18" spans="1:19" ht="24.95" customHeight="1" x14ac:dyDescent="0.45">
      <c r="A18" s="60"/>
      <c r="B18" s="61"/>
      <c r="D18" s="60"/>
      <c r="F18" s="23" t="s">
        <v>57</v>
      </c>
      <c r="G18" s="13"/>
      <c r="H18" s="18">
        <v>1000000</v>
      </c>
      <c r="I18" s="18"/>
      <c r="J18" s="18">
        <v>1000000000000</v>
      </c>
      <c r="K18" s="26"/>
      <c r="L18" s="18">
        <v>13355191251</v>
      </c>
      <c r="M18" s="23">
        <v>23</v>
      </c>
      <c r="N18" s="62"/>
      <c r="O18" s="23">
        <v>40.97</v>
      </c>
      <c r="S18" s="18"/>
    </row>
    <row r="19" spans="1:19" ht="24.95" customHeight="1" x14ac:dyDescent="0.45">
      <c r="A19" s="60"/>
      <c r="B19" s="61"/>
      <c r="D19" s="60"/>
      <c r="F19" s="23" t="s">
        <v>219</v>
      </c>
      <c r="G19" s="13"/>
      <c r="H19" s="18">
        <v>1000000</v>
      </c>
      <c r="I19" s="18"/>
      <c r="J19" s="18">
        <v>1000000000000</v>
      </c>
      <c r="K19" s="26"/>
      <c r="L19" s="18">
        <v>22010928957</v>
      </c>
      <c r="M19" s="23">
        <v>23</v>
      </c>
      <c r="N19" s="62"/>
      <c r="O19" s="23">
        <v>41.42</v>
      </c>
      <c r="S19" s="18"/>
    </row>
    <row r="20" spans="1:19" ht="24.95" customHeight="1" x14ac:dyDescent="0.45">
      <c r="A20" s="60"/>
      <c r="B20" s="61"/>
      <c r="D20" s="60"/>
      <c r="F20" s="23" t="s">
        <v>216</v>
      </c>
      <c r="G20" s="13"/>
      <c r="H20" s="18">
        <v>1000000</v>
      </c>
      <c r="I20" s="18"/>
      <c r="J20" s="18">
        <v>1000000000000</v>
      </c>
      <c r="K20" s="26"/>
      <c r="L20" s="18">
        <v>7965983603</v>
      </c>
      <c r="M20" s="23">
        <v>23</v>
      </c>
      <c r="N20" s="62"/>
      <c r="O20" s="23">
        <v>40</v>
      </c>
      <c r="S20" s="18"/>
    </row>
    <row r="21" spans="1:19" ht="24.95" customHeight="1" x14ac:dyDescent="0.45">
      <c r="A21" s="60"/>
      <c r="B21" s="61"/>
      <c r="D21" s="60"/>
      <c r="F21" s="23" t="s">
        <v>217</v>
      </c>
      <c r="G21" s="13"/>
      <c r="H21" s="18">
        <v>7999800</v>
      </c>
      <c r="I21" s="18"/>
      <c r="J21" s="18">
        <f>H21*1000000</f>
        <v>7999800000000</v>
      </c>
      <c r="K21" s="26"/>
      <c r="L21" s="18">
        <v>78447413754</v>
      </c>
      <c r="M21" s="23">
        <v>20.5</v>
      </c>
      <c r="N21" s="62"/>
      <c r="O21" s="23">
        <v>36.130000000000003</v>
      </c>
      <c r="S21" s="18"/>
    </row>
    <row r="22" spans="1:19" ht="23.25" thickBot="1" x14ac:dyDescent="0.25">
      <c r="A22" s="3"/>
      <c r="B22" s="3"/>
      <c r="D22" s="3"/>
      <c r="F22" s="13"/>
      <c r="G22" s="13"/>
      <c r="H22" s="13"/>
      <c r="I22" s="13"/>
      <c r="J22" s="13"/>
      <c r="K22" s="26"/>
      <c r="L22" s="63">
        <f>SUM(L9:L21)</f>
        <v>1035992244482</v>
      </c>
      <c r="M22" s="13"/>
      <c r="N22" s="26"/>
      <c r="O22" s="13"/>
      <c r="S22" s="18"/>
    </row>
    <row r="23" spans="1:19" ht="19.5" thickTop="1" x14ac:dyDescent="0.2"/>
  </sheetData>
  <mergeCells count="10">
    <mergeCell ref="A9:B21"/>
    <mergeCell ref="D9:D21"/>
    <mergeCell ref="A7:B7"/>
    <mergeCell ref="J7:K7"/>
    <mergeCell ref="A1:P1"/>
    <mergeCell ref="A2:P2"/>
    <mergeCell ref="A3:P3"/>
    <mergeCell ref="B5:P5"/>
    <mergeCell ref="L6:L7"/>
    <mergeCell ref="O6:O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workbookViewId="0">
      <selection activeCell="F10" sqref="F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.75" customHeight="1" x14ac:dyDescent="0.2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4.45" customHeight="1" x14ac:dyDescent="0.2"/>
    <row r="5" spans="1:10" ht="14.45" customHeight="1" x14ac:dyDescent="0.2">
      <c r="A5" s="1" t="s">
        <v>172</v>
      </c>
      <c r="B5" s="42" t="s">
        <v>173</v>
      </c>
      <c r="C5" s="42"/>
      <c r="D5" s="42"/>
      <c r="E5" s="42"/>
      <c r="F5" s="42"/>
      <c r="G5" s="42"/>
      <c r="H5" s="42"/>
      <c r="I5" s="42"/>
      <c r="J5" s="42"/>
    </row>
    <row r="6" spans="1:10" ht="14.45" customHeight="1" x14ac:dyDescent="0.2">
      <c r="D6" s="43" t="s">
        <v>146</v>
      </c>
      <c r="E6" s="43"/>
      <c r="F6" s="43"/>
      <c r="H6" s="43" t="s">
        <v>147</v>
      </c>
      <c r="I6" s="43"/>
      <c r="J6" s="43"/>
    </row>
    <row r="7" spans="1:10" ht="36.4" customHeight="1" x14ac:dyDescent="0.2">
      <c r="A7" s="43" t="s">
        <v>174</v>
      </c>
      <c r="B7" s="43"/>
      <c r="D7" s="10" t="s">
        <v>175</v>
      </c>
      <c r="E7" s="3"/>
      <c r="F7" s="10" t="s">
        <v>176</v>
      </c>
      <c r="H7" s="10" t="s">
        <v>175</v>
      </c>
      <c r="I7" s="3"/>
      <c r="J7" s="10" t="s">
        <v>176</v>
      </c>
    </row>
    <row r="8" spans="1:10" ht="21.75" customHeight="1" x14ac:dyDescent="0.2">
      <c r="A8" s="31" t="s">
        <v>205</v>
      </c>
      <c r="B8" s="31"/>
      <c r="D8" s="12">
        <v>449615396785</v>
      </c>
      <c r="E8" s="13"/>
      <c r="F8" s="14">
        <f>D8/D$16*100</f>
        <v>20.453428968825328</v>
      </c>
      <c r="G8" s="13"/>
      <c r="H8" s="12">
        <v>2567721329336</v>
      </c>
      <c r="I8" s="13"/>
      <c r="J8" s="14">
        <f>H8/H$16*100</f>
        <v>39.487334354091175</v>
      </c>
    </row>
    <row r="9" spans="1:10" ht="21.75" customHeight="1" x14ac:dyDescent="0.2">
      <c r="A9" s="32" t="s">
        <v>206</v>
      </c>
      <c r="B9" s="32"/>
      <c r="D9" s="18">
        <v>0</v>
      </c>
      <c r="E9" s="13"/>
      <c r="F9" s="20">
        <f t="shared" ref="F9:F15" si="0">D9/D$16*100</f>
        <v>0</v>
      </c>
      <c r="G9" s="13"/>
      <c r="H9" s="18">
        <v>144688</v>
      </c>
      <c r="I9" s="13"/>
      <c r="J9" s="20">
        <f t="shared" ref="J9:J15" si="1">H9/H$16*100</f>
        <v>2.2250636654960474E-6</v>
      </c>
    </row>
    <row r="10" spans="1:10" ht="21.75" customHeight="1" x14ac:dyDescent="0.2">
      <c r="A10" s="32" t="s">
        <v>207</v>
      </c>
      <c r="B10" s="32"/>
      <c r="D10" s="18">
        <v>130096366921</v>
      </c>
      <c r="E10" s="13"/>
      <c r="F10" s="20">
        <f t="shared" si="0"/>
        <v>5.9182065804417396</v>
      </c>
      <c r="G10" s="13"/>
      <c r="H10" s="18">
        <v>228898424904</v>
      </c>
      <c r="I10" s="13"/>
      <c r="J10" s="20">
        <f t="shared" si="1"/>
        <v>3.5200816124569143</v>
      </c>
    </row>
    <row r="11" spans="1:10" ht="21.75" customHeight="1" x14ac:dyDescent="0.2">
      <c r="A11" s="32" t="s">
        <v>208</v>
      </c>
      <c r="B11" s="32"/>
      <c r="D11" s="18">
        <v>1165811</v>
      </c>
      <c r="E11" s="13"/>
      <c r="F11" s="20">
        <f t="shared" si="0"/>
        <v>5.3033843258213642E-5</v>
      </c>
      <c r="G11" s="13"/>
      <c r="H11" s="18">
        <v>4759544</v>
      </c>
      <c r="I11" s="13"/>
      <c r="J11" s="20">
        <f t="shared" si="1"/>
        <v>7.3193965074710551E-5</v>
      </c>
    </row>
    <row r="12" spans="1:10" ht="21.75" customHeight="1" x14ac:dyDescent="0.2">
      <c r="A12" s="32" t="s">
        <v>209</v>
      </c>
      <c r="B12" s="32"/>
      <c r="D12" s="18">
        <v>560905843352</v>
      </c>
      <c r="E12" s="13"/>
      <c r="F12" s="20">
        <f t="shared" si="0"/>
        <v>25.516136474047769</v>
      </c>
      <c r="G12" s="13"/>
      <c r="H12" s="18">
        <v>1972022477740</v>
      </c>
      <c r="I12" s="13"/>
      <c r="J12" s="20">
        <f t="shared" si="1"/>
        <v>30.326464964342325</v>
      </c>
    </row>
    <row r="13" spans="1:10" ht="21.75" customHeight="1" x14ac:dyDescent="0.2">
      <c r="A13" s="32" t="s">
        <v>210</v>
      </c>
      <c r="B13" s="32"/>
      <c r="D13" s="18">
        <v>450589302363</v>
      </c>
      <c r="E13" s="13"/>
      <c r="F13" s="20">
        <f t="shared" si="0"/>
        <v>20.497732853221645</v>
      </c>
      <c r="G13" s="13"/>
      <c r="H13" s="18">
        <v>451654642982</v>
      </c>
      <c r="I13" s="13"/>
      <c r="J13" s="20">
        <f t="shared" si="1"/>
        <v>6.9457061777883276</v>
      </c>
    </row>
    <row r="14" spans="1:10" ht="21.75" customHeight="1" x14ac:dyDescent="0.2">
      <c r="A14" s="32" t="s">
        <v>212</v>
      </c>
      <c r="B14" s="32"/>
      <c r="D14" s="18">
        <v>581561656333</v>
      </c>
      <c r="E14" s="13"/>
      <c r="F14" s="20">
        <f t="shared" si="0"/>
        <v>26.455788911711618</v>
      </c>
      <c r="G14" s="13"/>
      <c r="H14" s="18">
        <v>1190408348272</v>
      </c>
      <c r="I14" s="13"/>
      <c r="J14" s="20">
        <f t="shared" si="1"/>
        <v>18.306524126694622</v>
      </c>
    </row>
    <row r="15" spans="1:10" ht="21.75" customHeight="1" x14ac:dyDescent="0.2">
      <c r="A15" s="32" t="s">
        <v>211</v>
      </c>
      <c r="B15" s="32"/>
      <c r="D15" s="18">
        <v>25469974209</v>
      </c>
      <c r="E15" s="13"/>
      <c r="F15" s="20">
        <f t="shared" si="0"/>
        <v>1.1586531779086406</v>
      </c>
      <c r="G15" s="13"/>
      <c r="H15" s="18">
        <v>91935268424</v>
      </c>
      <c r="I15" s="13"/>
      <c r="J15" s="20">
        <f t="shared" si="1"/>
        <v>1.4138133455978967</v>
      </c>
    </row>
    <row r="16" spans="1:10" ht="21.75" customHeight="1" thickBot="1" x14ac:dyDescent="0.25">
      <c r="A16" s="49" t="s">
        <v>25</v>
      </c>
      <c r="B16" s="49"/>
      <c r="D16" s="16">
        <f>SUM(D8:D15)</f>
        <v>2198239705774</v>
      </c>
      <c r="E16" s="13"/>
      <c r="F16" s="16">
        <f>SUM(F8:F15)</f>
        <v>100.00000000000001</v>
      </c>
      <c r="G16" s="13"/>
      <c r="H16" s="16">
        <f>SUM(H8:H15)</f>
        <v>6502645395890</v>
      </c>
      <c r="I16" s="13"/>
      <c r="J16" s="16">
        <f>SUM(J8:J15)</f>
        <v>100</v>
      </c>
    </row>
    <row r="17" spans="4:10" x14ac:dyDescent="0.2">
      <c r="D17" s="13"/>
      <c r="E17" s="13"/>
      <c r="F17" s="13"/>
      <c r="G17" s="13"/>
      <c r="H17" s="13"/>
      <c r="I17" s="13"/>
      <c r="J17" s="13"/>
    </row>
    <row r="18" spans="4:10" x14ac:dyDescent="0.2">
      <c r="D18" s="13"/>
      <c r="E18" s="13"/>
      <c r="F18" s="13"/>
      <c r="G18" s="13"/>
      <c r="H18" s="13"/>
      <c r="I18" s="13"/>
      <c r="J18" s="13"/>
    </row>
  </sheetData>
  <mergeCells count="8">
    <mergeCell ref="A7:B7"/>
    <mergeCell ref="A16:B16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2026-04-26T07:47:30Z</dcterms:created>
  <dcterms:modified xsi:type="dcterms:W3CDTF">2026-04-27T06:06:54Z</dcterms:modified>
</cp:coreProperties>
</file>