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پرتفو\1404\"/>
    </mc:Choice>
  </mc:AlternateContent>
  <xr:revisionPtr revIDLastSave="0" documentId="13_ncr:1_{661F40F9-47E5-4860-B268-F26941303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احدهای صندوق" sheetId="4" r:id="rId1"/>
    <sheet name="اوراق" sheetId="5" r:id="rId2"/>
    <sheet name="تعدیل قیمت" sheetId="6" r:id="rId3"/>
    <sheet name="سپرده" sheetId="7" r:id="rId4"/>
    <sheet name="درآمد" sheetId="8" r:id="rId5"/>
    <sheet name="درآمد سرمایه گذاری در صندوق" sheetId="10" r:id="rId6"/>
    <sheet name="درآمد سرمایه گذاری در اوراق به" sheetId="11" r:id="rId7"/>
    <sheet name="مبالغ تخصیصی اوراق" sheetId="12" r:id="rId8"/>
    <sheet name="درآمد سپرده بانکی" sheetId="13" r:id="rId9"/>
    <sheet name="سایر درآمدها" sheetId="14" r:id="rId10"/>
    <sheet name="سود اوراق بهادار" sheetId="17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Print_Area" localSheetId="1">اوراق!$A$1:$AM$35</definedName>
    <definedName name="_xlnm.Print_Area" localSheetId="2">'تعدیل قیمت'!$A$1:$N$13</definedName>
    <definedName name="_xlnm.Print_Area" localSheetId="4">درآمد!$A$1:$K$13</definedName>
    <definedName name="_xlnm.Print_Area" localSheetId="8">'درآمد سپرده بانکی'!$A$1:$K$16</definedName>
    <definedName name="_xlnm.Print_Area" localSheetId="6">'درآمد سرمایه گذاری در اوراق به'!$A$1:$S$38</definedName>
    <definedName name="_xlnm.Print_Area" localSheetId="5">'درآمد سرمایه گذاری در صندوق'!$A$1:$X$10</definedName>
    <definedName name="_xlnm.Print_Area" localSheetId="13">'درآمد ناشی از تغییر قیمت اوراق'!$A$1:$S$33</definedName>
    <definedName name="_xlnm.Print_Area" localSheetId="12">'درآمد ناشی از فروش'!$A$1:$S$19</definedName>
    <definedName name="_xlnm.Print_Area" localSheetId="9">'سایر درآمدها'!$A$1:$G$11</definedName>
    <definedName name="_xlnm.Print_Area" localSheetId="3">سپرده!$A$1:$M$18</definedName>
    <definedName name="_xlnm.Print_Area" localSheetId="10">'سود اوراق بهادار'!$A$1:$S$36</definedName>
    <definedName name="_xlnm.Print_Area" localSheetId="11">'سود سپرده بانکی'!$A$1:$N$16</definedName>
    <definedName name="_xlnm.Print_Area" localSheetId="7">'مبالغ تخصیصی اوراق'!$A$1:$R$18</definedName>
    <definedName name="_xlnm.Print_Area" localSheetId="0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21" l="1"/>
  <c r="M33" i="21"/>
  <c r="M19" i="19"/>
  <c r="O19" i="19"/>
  <c r="O17" i="19"/>
  <c r="J20" i="12"/>
  <c r="L24" i="12"/>
  <c r="W10" i="10" l="1"/>
  <c r="W9" i="10"/>
  <c r="L10" i="10"/>
  <c r="L9" i="10"/>
  <c r="J8" i="8"/>
  <c r="F12" i="8"/>
  <c r="J12" i="8" s="1"/>
  <c r="F11" i="8"/>
  <c r="J11" i="8" s="1"/>
  <c r="F9" i="8"/>
  <c r="J9" i="8" s="1"/>
  <c r="R11" i="11"/>
  <c r="R12" i="11"/>
  <c r="R13" i="11"/>
  <c r="R14" i="11"/>
  <c r="R15" i="11"/>
  <c r="R16" i="11"/>
  <c r="R18" i="11"/>
  <c r="R19" i="11"/>
  <c r="R20" i="11"/>
  <c r="R21" i="11"/>
  <c r="R23" i="11"/>
  <c r="R24" i="11"/>
  <c r="R26" i="11"/>
  <c r="R27" i="11"/>
  <c r="R28" i="11"/>
  <c r="R29" i="11"/>
  <c r="R32" i="11"/>
  <c r="R33" i="11"/>
  <c r="R34" i="11"/>
  <c r="R35" i="11"/>
  <c r="R10" i="11"/>
  <c r="R9" i="11"/>
  <c r="H38" i="11"/>
  <c r="J11" i="11"/>
  <c r="J12" i="11"/>
  <c r="J13" i="11"/>
  <c r="J14" i="11"/>
  <c r="J15" i="11"/>
  <c r="J16" i="11"/>
  <c r="J18" i="11"/>
  <c r="J19" i="11"/>
  <c r="J20" i="11"/>
  <c r="J21" i="11"/>
  <c r="J23" i="11"/>
  <c r="J24" i="11"/>
  <c r="J26" i="11"/>
  <c r="J27" i="11"/>
  <c r="J28" i="11"/>
  <c r="J29" i="11"/>
  <c r="J32" i="11"/>
  <c r="J33" i="11"/>
  <c r="J34" i="11"/>
  <c r="J35" i="11"/>
  <c r="J10" i="11"/>
  <c r="J9" i="11"/>
  <c r="N32" i="11"/>
  <c r="N38" i="11" s="1"/>
  <c r="P38" i="11"/>
  <c r="P11" i="11"/>
  <c r="L17" i="11"/>
  <c r="R17" i="11" s="1"/>
  <c r="F33" i="11"/>
  <c r="F38" i="11"/>
  <c r="J16" i="13"/>
  <c r="J9" i="13"/>
  <c r="J10" i="13"/>
  <c r="J11" i="13"/>
  <c r="J12" i="13"/>
  <c r="J13" i="13"/>
  <c r="J14" i="13"/>
  <c r="J15" i="13"/>
  <c r="J8" i="13"/>
  <c r="F16" i="13"/>
  <c r="F9" i="13"/>
  <c r="F10" i="13"/>
  <c r="F11" i="13"/>
  <c r="F12" i="13"/>
  <c r="F13" i="13"/>
  <c r="F14" i="13"/>
  <c r="F15" i="13"/>
  <c r="F8" i="13"/>
  <c r="H16" i="13"/>
  <c r="D16" i="13"/>
  <c r="H30" i="17"/>
  <c r="H19" i="17"/>
  <c r="J36" i="17"/>
  <c r="H12" i="17"/>
  <c r="L12" i="17" s="1"/>
  <c r="D22" i="11" s="1"/>
  <c r="L10" i="17"/>
  <c r="L11" i="17"/>
  <c r="L13" i="17"/>
  <c r="L14" i="17"/>
  <c r="L15" i="17"/>
  <c r="L16" i="17"/>
  <c r="L17" i="17"/>
  <c r="L18" i="17"/>
  <c r="L20" i="17"/>
  <c r="D36" i="11" s="1"/>
  <c r="J36" i="11" s="1"/>
  <c r="L21" i="17"/>
  <c r="D17" i="11" s="1"/>
  <c r="J17" i="11" s="1"/>
  <c r="L22" i="17"/>
  <c r="D37" i="11" s="1"/>
  <c r="J37" i="11" s="1"/>
  <c r="L23" i="17"/>
  <c r="L24" i="17"/>
  <c r="L25" i="17"/>
  <c r="L26" i="17"/>
  <c r="L27" i="17"/>
  <c r="L28" i="17"/>
  <c r="L29" i="17"/>
  <c r="L30" i="17"/>
  <c r="D30" i="11" s="1"/>
  <c r="J30" i="11" s="1"/>
  <c r="L32" i="17"/>
  <c r="L33" i="17"/>
  <c r="L34" i="17"/>
  <c r="L35" i="17"/>
  <c r="L9" i="17"/>
  <c r="L8" i="17"/>
  <c r="H31" i="17"/>
  <c r="L31" i="17" s="1"/>
  <c r="D31" i="11" s="1"/>
  <c r="J31" i="11" s="1"/>
  <c r="N31" i="17"/>
  <c r="R31" i="17" s="1"/>
  <c r="L31" i="11" s="1"/>
  <c r="R31" i="11" s="1"/>
  <c r="N12" i="17"/>
  <c r="R12" i="17" s="1"/>
  <c r="L22" i="11" s="1"/>
  <c r="R22" i="11" s="1"/>
  <c r="P36" i="17"/>
  <c r="N19" i="17"/>
  <c r="R19" i="17" s="1"/>
  <c r="L25" i="11" s="1"/>
  <c r="R25" i="11" s="1"/>
  <c r="R22" i="17"/>
  <c r="L37" i="11" s="1"/>
  <c r="R37" i="11" s="1"/>
  <c r="R21" i="17"/>
  <c r="R20" i="17"/>
  <c r="L36" i="11" s="1"/>
  <c r="R36" i="11" s="1"/>
  <c r="R10" i="17"/>
  <c r="R11" i="17"/>
  <c r="R13" i="17"/>
  <c r="R14" i="17"/>
  <c r="R15" i="17"/>
  <c r="R16" i="17"/>
  <c r="R17" i="17"/>
  <c r="R18" i="17"/>
  <c r="R23" i="17"/>
  <c r="R24" i="17"/>
  <c r="R25" i="17"/>
  <c r="R26" i="17"/>
  <c r="R27" i="17"/>
  <c r="R28" i="17"/>
  <c r="R29" i="17"/>
  <c r="R32" i="17"/>
  <c r="R33" i="17"/>
  <c r="R34" i="17"/>
  <c r="R35" i="17"/>
  <c r="R9" i="17"/>
  <c r="R8" i="17"/>
  <c r="N30" i="17"/>
  <c r="R30" i="17" s="1"/>
  <c r="L30" i="11" s="1"/>
  <c r="R30" i="11" s="1"/>
  <c r="M16" i="18"/>
  <c r="K16" i="18"/>
  <c r="I16" i="18"/>
  <c r="G16" i="18"/>
  <c r="E16" i="18"/>
  <c r="C16" i="18"/>
  <c r="Q17" i="19"/>
  <c r="Q19" i="19" s="1"/>
  <c r="I33" i="21"/>
  <c r="Q33" i="21"/>
  <c r="L18" i="7"/>
  <c r="L10" i="7"/>
  <c r="L11" i="7"/>
  <c r="L12" i="7"/>
  <c r="L13" i="7"/>
  <c r="L14" i="7"/>
  <c r="L15" i="7"/>
  <c r="L16" i="7"/>
  <c r="L17" i="7"/>
  <c r="L9" i="7"/>
  <c r="J18" i="7"/>
  <c r="H18" i="7"/>
  <c r="F18" i="7"/>
  <c r="D18" i="7"/>
  <c r="T35" i="5"/>
  <c r="AJ35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5" i="5" s="1"/>
  <c r="AL33" i="5"/>
  <c r="AL34" i="5"/>
  <c r="AL9" i="5"/>
  <c r="AA10" i="4"/>
  <c r="AA9" i="4"/>
  <c r="H36" i="17" l="1"/>
  <c r="R38" i="11"/>
  <c r="J22" i="11"/>
  <c r="L19" i="17"/>
  <c r="N36" i="17"/>
  <c r="L38" i="11"/>
  <c r="R36" i="17"/>
  <c r="L36" i="17" l="1"/>
  <c r="D25" i="11"/>
  <c r="J25" i="11" l="1"/>
  <c r="J38" i="11" s="1"/>
  <c r="F10" i="8" s="1"/>
  <c r="D38" i="11"/>
  <c r="J10" i="8" l="1"/>
  <c r="J13" i="8" s="1"/>
  <c r="F13" i="8"/>
  <c r="H9" i="8" l="1"/>
  <c r="H11" i="8"/>
  <c r="H8" i="8"/>
  <c r="H12" i="8"/>
  <c r="H10" i="8"/>
  <c r="H13" i="8" l="1"/>
</calcChain>
</file>

<file path=xl/sharedStrings.xml><?xml version="1.0" encoding="utf-8"?>
<sst xmlns="http://schemas.openxmlformats.org/spreadsheetml/2006/main" count="550" uniqueCount="213">
  <si>
    <t>صندوق سرمایه‌گذاری در اوراق بهادار با درآمد ثابت نگین سامان</t>
  </si>
  <si>
    <t>صورت وضعیت پرتفوی</t>
  </si>
  <si>
    <t>برای ماه منتهی به 1404/11/30</t>
  </si>
  <si>
    <t>1404/10/30</t>
  </si>
  <si>
    <t>تغییرات طی دوره</t>
  </si>
  <si>
    <t>1404/11/30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</si>
  <si>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</si>
  <si>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</si>
  <si>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</si>
  <si>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</si>
  <si>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</si>
  <si>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</si>
  <si>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</si>
  <si>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</si>
  <si>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نرخ سود موثر</t>
  </si>
  <si>
    <t>تعداد اوراق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</si>
  <si>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</si>
  <si>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</si>
  <si>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</si>
  <si>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</si>
  <si>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</si>
  <si>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</si>
  <si>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</si>
  <si>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ثروت هیوا-س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</si>
  <si>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</si>
  <si>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</si>
  <si>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</si>
  <si>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</si>
  <si>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</si>
  <si>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</si>
  <si>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</si>
  <si>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</si>
  <si>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</si>
  <si>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</si>
  <si>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سلف موازی گازمایع کنگان051</t>
  </si>
  <si>
    <t>بله</t>
  </si>
  <si>
    <t>1403/09/28</t>
  </si>
  <si>
    <t>1405/03/28</t>
  </si>
  <si>
    <t>سلف موازی متانول سبلان053</t>
  </si>
  <si>
    <t>1403/05/14</t>
  </si>
  <si>
    <t>1405/05/14</t>
  </si>
  <si>
    <t>سلف موازی هیدروکربن آفتاب061</t>
  </si>
  <si>
    <t>1404/02/03</t>
  </si>
  <si>
    <t>1406/02/03</t>
  </si>
  <si>
    <t>اجاره تابان فرداکاردان14070603</t>
  </si>
  <si>
    <t>1404/06/03</t>
  </si>
  <si>
    <t>1407/06/03</t>
  </si>
  <si>
    <t>صکوک اجاره فارس073-بدون ضامن</t>
  </si>
  <si>
    <t>1403/03/07</t>
  </si>
  <si>
    <t>1407/03/07</t>
  </si>
  <si>
    <t>صکوک اجاره فارس840-بدون ضامن</t>
  </si>
  <si>
    <t>1404/04/30</t>
  </si>
  <si>
    <t>1408/04/30</t>
  </si>
  <si>
    <t>صکوک مرابحه دعبید12-3ماهه18%</t>
  </si>
  <si>
    <t>1400/12/25</t>
  </si>
  <si>
    <t>1404/12/25</t>
  </si>
  <si>
    <t>صکوک مرابحه وتوصا712-3ماهه23%</t>
  </si>
  <si>
    <t>1403/12/13</t>
  </si>
  <si>
    <t>1407/12/13</t>
  </si>
  <si>
    <t>مرابحه عام دولت118-ش.خ060725</t>
  </si>
  <si>
    <t>1401/07/25</t>
  </si>
  <si>
    <t>1406/07/25</t>
  </si>
  <si>
    <t>مرابحه عام دولت140-ش.خ050504</t>
  </si>
  <si>
    <t>1402/07/04</t>
  </si>
  <si>
    <t>1405/05/04</t>
  </si>
  <si>
    <t>مرابحه عام دولت145-ش.خ050707</t>
  </si>
  <si>
    <t>1402/09/07</t>
  </si>
  <si>
    <t>1405/07/07</t>
  </si>
  <si>
    <t>مرابحه عام دولت209-ش.خ050821</t>
  </si>
  <si>
    <t>1403/12/21</t>
  </si>
  <si>
    <t>1405/08/21</t>
  </si>
  <si>
    <t>مرابحه عام دولت237-ش.خ070715</t>
  </si>
  <si>
    <t>1404/07/15</t>
  </si>
  <si>
    <t>1407/07/15</t>
  </si>
  <si>
    <t>مرابحه عام دولت244-ش.خ070913</t>
  </si>
  <si>
    <t>1404/08/13</t>
  </si>
  <si>
    <t>1407/09/13</t>
  </si>
  <si>
    <t>مرابحه عام دولت247-ش.خ070920</t>
  </si>
  <si>
    <t>1404/08/20</t>
  </si>
  <si>
    <t>1407/09/20</t>
  </si>
  <si>
    <t>مرابحه عام دولت250-ش.خ070205</t>
  </si>
  <si>
    <t>1404/09/05</t>
  </si>
  <si>
    <t>1407/02/05</t>
  </si>
  <si>
    <t>مرابحه عام دولت263-ش.خ070223</t>
  </si>
  <si>
    <t>1404/10/23</t>
  </si>
  <si>
    <t>1407/02/23</t>
  </si>
  <si>
    <t>مرابحه ف.لبنی رامک شیراز071114</t>
  </si>
  <si>
    <t>1403/11/14</t>
  </si>
  <si>
    <t>1407/11/14</t>
  </si>
  <si>
    <t>مرابحه ف.لبنی رامک شیراز080629</t>
  </si>
  <si>
    <t>1404/06/29</t>
  </si>
  <si>
    <t>1408/06/29</t>
  </si>
  <si>
    <t>مرابحه فولادهرمزکاردان080923</t>
  </si>
  <si>
    <t>1404/09/23</t>
  </si>
  <si>
    <t>1408/09/23</t>
  </si>
  <si>
    <t>مرابحه لورچ 080202</t>
  </si>
  <si>
    <t>1403/02/02</t>
  </si>
  <si>
    <t>1408/02/02</t>
  </si>
  <si>
    <t>مشارکت ش قم612-3 ماهه 20.5%</t>
  </si>
  <si>
    <t>1402/12/28</t>
  </si>
  <si>
    <t>1406/12/28</t>
  </si>
  <si>
    <t>مرابحه عام دولت269-ش.خ071021</t>
  </si>
  <si>
    <t>1404/11/21</t>
  </si>
  <si>
    <t>1407/10/21</t>
  </si>
  <si>
    <t>مرابحه عام دولت270-ش.خ071121</t>
  </si>
  <si>
    <t>1407/11/21</t>
  </si>
  <si>
    <t>مرابحه عام دولت242-ش.خ070806</t>
  </si>
  <si>
    <t>1404/08/06</t>
  </si>
  <si>
    <t>1407/08/06</t>
  </si>
  <si>
    <t>اوراق مشارکت طرح قطارشهری اصفهان 1404</t>
  </si>
  <si>
    <t>خیر</t>
  </si>
  <si>
    <t>1403/12/28</t>
  </si>
  <si>
    <t>1407/12/28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</si>
  <si>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</si>
  <si>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</si>
  <si>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</si>
  <si>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</si>
  <si>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</si>
  <si>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</si>
  <si>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</si>
  <si>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</si>
  <si>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سایر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</si>
  <si>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</si>
  <si>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</si>
  <si>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</si>
  <si>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</si>
  <si>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</si>
  <si>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</si>
  <si>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</si>
  <si>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</si>
  <si>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</si>
  <si>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</si>
  <si>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</si>
  <si>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</si>
  <si>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</si>
  <si>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</si>
  <si>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</si>
  <si>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</si>
  <si>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</si>
  <si>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</si>
  <si>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</si>
  <si>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</si>
  <si>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</si>
  <si>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</si>
  <si>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</si>
  <si>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</si>
  <si>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</si>
  <si>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</si>
  <si>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</si>
  <si>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</si>
  <si>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</si>
  <si>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</si>
  <si>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</si>
  <si>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</si>
  <si>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</si>
  <si>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</si>
  <si>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سلف موازی متانول بوشهر041</t>
  </si>
  <si>
    <t>مرابحه عام دولت174-ش.خ041027</t>
  </si>
  <si>
    <t>اجاره تابان فرداکاران14061205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</si>
  <si>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</si>
  <si>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</si>
  <si>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</si>
  <si>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</si>
  <si>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</si>
  <si>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</si>
  <si>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</si>
  <si>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</si>
  <si>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</si>
  <si>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مدیر صندوق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</si>
  <si>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</si>
  <si>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</si>
  <si>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</si>
  <si>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</si>
  <si>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</si>
  <si>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</si>
  <si>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</si>
  <si>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</si>
  <si>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هزینه تنزیل</t>
  </si>
  <si>
    <t>سود اوراق بهادار با درآمد ثابت</t>
  </si>
  <si>
    <t>نرخ سود علی الحساب</t>
  </si>
  <si>
    <t>درآمد سود</t>
  </si>
  <si>
    <t>خالص درآمد</t>
  </si>
  <si>
    <t>1406/12/05</t>
  </si>
  <si>
    <t>1404/10/27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</si>
  <si>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</si>
  <si>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</si>
  <si>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</si>
  <si>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</si>
  <si>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</si>
  <si>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</si>
  <si>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</si>
  <si>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</si>
  <si>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 xml:space="preserve">بانک سامان </t>
  </si>
  <si>
    <t>بانک پاسارگاد</t>
  </si>
  <si>
    <t xml:space="preserve">بانک اقتصاد نوین </t>
  </si>
  <si>
    <t>بانک ملت</t>
  </si>
  <si>
    <t>بانک شهر</t>
  </si>
  <si>
    <t xml:space="preserve">بانک مسکن </t>
  </si>
  <si>
    <t xml:space="preserve">بانک صادرات </t>
  </si>
  <si>
    <t xml:space="preserve">بانک ملی </t>
  </si>
  <si>
    <t xml:space="preserve">بانک تجارت </t>
  </si>
  <si>
    <t xml:space="preserve">بانک پاسارگاد </t>
  </si>
  <si>
    <t>بانک اقتصاد نوین</t>
  </si>
  <si>
    <t xml:space="preserve">بانک ملت </t>
  </si>
  <si>
    <t>بانک مسکن</t>
  </si>
  <si>
    <t xml:space="preserve"> بانک صادرات </t>
  </si>
  <si>
    <t>سلف موازی گاز مایه کنگان051</t>
  </si>
  <si>
    <t>شرکت  تامین سرمایه کاردان</t>
  </si>
  <si>
    <t>اوراق مشارکت قطاری شهری اصفهان1404</t>
  </si>
  <si>
    <t>-</t>
  </si>
  <si>
    <t>صکوک مرابحه فولاد هرمز کاردان080923</t>
  </si>
  <si>
    <t>مرابحه ف.لبنی  رامک شیراز080629</t>
  </si>
  <si>
    <t>مشارکت شهرداری قم612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</si>
</sst>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1"/>
      <color rgb="FF000000"/>
      <name val="B Nazanin"/>
      <charset val="178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6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0" fillId="0" borderId="0" xfId="0" applyNumberFormat="1" applyAlignment="1">
      <alignment horizont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left"/>
    </xf>
    <xf numFmtId="0" fontId="4" fillId="0" borderId="2" xfId="0" applyFont="1" applyBorder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textRotation="180"/>
    </xf>
    <xf numFmtId="0" fontId="3" fillId="0" borderId="0" xfId="0" applyFont="1" applyAlignment="1">
      <alignment horizontal="center" vertical="center" textRotation="180"/>
    </xf>
    <xf numFmtId="0" fontId="4" fillId="0" borderId="0" xfId="0" applyFont="1" applyAlignment="1">
      <alignment horizontal="center"/>
    </xf>
    <xf numFmtId="3" fontId="7" fillId="0" borderId="8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5"/>
  <sheetViews>
    <sheetView rightToLeft="1" tabSelected="1" workbookViewId="0">
      <selection activeCell="Q15" sqref="Q15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style="16" customWidth="1"/>
    <col min="6" max="6" width="1.28515625" style="16" customWidth="1"/>
    <col min="7" max="7" width="16" style="16" bestFit="1" customWidth="1"/>
    <col min="8" max="8" width="1.28515625" style="16" customWidth="1"/>
    <col min="9" max="9" width="16" style="16" bestFit="1" customWidth="1"/>
    <col min="10" max="10" width="1.28515625" style="16" customWidth="1"/>
    <col min="11" max="11" width="9.85546875" style="16" bestFit="1" customWidth="1"/>
    <col min="12" max="12" width="1.28515625" style="16" customWidth="1"/>
    <col min="13" max="13" width="14.85546875" style="16" bestFit="1" customWidth="1"/>
    <col min="14" max="14" width="1.28515625" style="16" customWidth="1"/>
    <col min="15" max="15" width="5.42578125" style="16" bestFit="1" customWidth="1"/>
    <col min="16" max="16" width="1.28515625" style="16" customWidth="1"/>
    <col min="17" max="17" width="10.28515625" style="16" bestFit="1" customWidth="1"/>
    <col min="18" max="18" width="1.28515625" style="16" customWidth="1"/>
    <col min="19" max="19" width="10.85546875" style="16" bestFit="1" customWidth="1"/>
    <col min="20" max="20" width="1.28515625" style="16" customWidth="1"/>
    <col min="21" max="21" width="22.28515625" style="16" bestFit="1" customWidth="1"/>
    <col min="22" max="22" width="1.28515625" style="16" customWidth="1"/>
    <col min="23" max="23" width="15.85546875" style="16" bestFit="1" customWidth="1"/>
    <col min="24" max="24" width="1.28515625" style="16" customWidth="1"/>
    <col min="25" max="25" width="17.42578125" style="16" bestFit="1" customWidth="1"/>
    <col min="26" max="26" width="1.28515625" style="16" customWidth="1"/>
    <col min="27" max="27" width="18.28515625" style="16" bestFit="1" customWidth="1"/>
    <col min="28" max="28" width="0.28515625" customWidth="1"/>
  </cols>
  <sheetData>
    <row r="1" spans="1:27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</row>
    <row r="2" spans="1:27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27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14.45" customHeight="1" x14ac:dyDescent="0.2"/>
    <row r="5" spans="1:27" ht="14.45" customHeight="1" x14ac:dyDescent="0.2">
      <c r="A5" s="1" t="s">
        <v>16</v>
      </c>
      <c r="B5" s="50" t="s">
        <v>17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</row>
    <row r="6" spans="1:27" ht="24" customHeight="1" x14ac:dyDescent="0.2">
      <c r="E6" s="45" t="s">
        <v>3</v>
      </c>
      <c r="F6" s="45"/>
      <c r="G6" s="45"/>
      <c r="H6" s="45"/>
      <c r="I6" s="45"/>
      <c r="K6" s="45" t="s">
        <v>4</v>
      </c>
      <c r="L6" s="45"/>
      <c r="M6" s="45"/>
      <c r="N6" s="45"/>
      <c r="O6" s="45"/>
      <c r="P6" s="45"/>
      <c r="Q6" s="45"/>
      <c r="S6" s="45" t="s">
        <v>5</v>
      </c>
      <c r="T6" s="45"/>
      <c r="U6" s="45"/>
      <c r="V6" s="45"/>
      <c r="W6" s="45"/>
      <c r="X6" s="45"/>
      <c r="Y6" s="45"/>
      <c r="Z6" s="45"/>
      <c r="AA6" s="45"/>
    </row>
    <row r="7" spans="1:27" ht="14.45" customHeight="1" x14ac:dyDescent="0.2">
      <c r="E7" s="17"/>
      <c r="F7" s="17"/>
      <c r="G7" s="17"/>
      <c r="H7" s="17"/>
      <c r="I7" s="17"/>
      <c r="K7" s="44" t="s">
        <v>18</v>
      </c>
      <c r="L7" s="44"/>
      <c r="M7" s="44"/>
      <c r="N7" s="17"/>
      <c r="O7" s="44" t="s">
        <v>19</v>
      </c>
      <c r="P7" s="44"/>
      <c r="Q7" s="44"/>
      <c r="S7" s="17"/>
      <c r="T7" s="17"/>
      <c r="U7" s="17"/>
      <c r="V7" s="17"/>
      <c r="W7" s="17"/>
      <c r="X7" s="17"/>
      <c r="Y7" s="17"/>
      <c r="Z7" s="17"/>
      <c r="AA7" s="17"/>
    </row>
    <row r="8" spans="1:27" ht="14.45" customHeight="1" x14ac:dyDescent="0.2">
      <c r="A8" s="45" t="s">
        <v>20</v>
      </c>
      <c r="B8" s="45"/>
      <c r="D8" s="45" t="s">
        <v>21</v>
      </c>
      <c r="E8" s="45"/>
      <c r="G8" s="2" t="s">
        <v>9</v>
      </c>
      <c r="I8" s="2" t="s">
        <v>10</v>
      </c>
      <c r="K8" s="4" t="s">
        <v>8</v>
      </c>
      <c r="L8" s="17"/>
      <c r="M8" s="4" t="s">
        <v>9</v>
      </c>
      <c r="O8" s="4" t="s">
        <v>8</v>
      </c>
      <c r="P8" s="17"/>
      <c r="Q8" s="4" t="s">
        <v>11</v>
      </c>
      <c r="S8" s="2" t="s">
        <v>8</v>
      </c>
      <c r="U8" s="2" t="s">
        <v>22</v>
      </c>
      <c r="W8" s="2" t="s">
        <v>9</v>
      </c>
      <c r="Y8" s="2" t="s">
        <v>10</v>
      </c>
      <c r="AA8" s="2" t="s">
        <v>13</v>
      </c>
    </row>
    <row r="9" spans="1:27" ht="21.75" customHeight="1" x14ac:dyDescent="0.2">
      <c r="A9" s="46" t="s">
        <v>23</v>
      </c>
      <c r="B9" s="46"/>
      <c r="D9" s="52">
        <v>13500000</v>
      </c>
      <c r="E9" s="52"/>
      <c r="G9" s="18">
        <v>303250863352</v>
      </c>
      <c r="I9" s="18">
        <v>409671583200</v>
      </c>
      <c r="K9" s="22">
        <v>3000000</v>
      </c>
      <c r="M9" s="18">
        <v>82065825090</v>
      </c>
      <c r="O9" s="22">
        <v>0</v>
      </c>
      <c r="Q9" s="18">
        <v>0</v>
      </c>
      <c r="S9" s="22">
        <v>16500000</v>
      </c>
      <c r="U9" s="22">
        <v>26445</v>
      </c>
      <c r="W9" s="18">
        <v>385316688442</v>
      </c>
      <c r="Y9" s="18">
        <v>435338912250</v>
      </c>
      <c r="AA9" s="19">
        <f>Y9/209803548036433*100</f>
        <v>0.20749835564001146</v>
      </c>
    </row>
    <row r="10" spans="1:27" ht="21.75" customHeight="1" x14ac:dyDescent="0.2">
      <c r="A10" s="43" t="s">
        <v>24</v>
      </c>
      <c r="B10" s="43"/>
      <c r="D10" s="51"/>
      <c r="E10" s="51"/>
      <c r="G10" s="20">
        <v>303250863352</v>
      </c>
      <c r="I10" s="20">
        <v>409671583200</v>
      </c>
      <c r="K10" s="23"/>
      <c r="M10" s="20">
        <v>82065825090</v>
      </c>
      <c r="O10" s="23">
        <v>0</v>
      </c>
      <c r="Q10" s="20">
        <v>0</v>
      </c>
      <c r="S10" s="23"/>
      <c r="U10" s="23"/>
      <c r="W10" s="20">
        <v>385316688442</v>
      </c>
      <c r="Y10" s="20">
        <v>435338912250</v>
      </c>
      <c r="AA10" s="21">
        <f>SUM(AA9)</f>
        <v>0.20749835564001146</v>
      </c>
    </row>
    <row r="13" spans="1:27" ht="18.75" x14ac:dyDescent="0.2">
      <c r="G13" s="24"/>
      <c r="Y13" s="23"/>
    </row>
    <row r="14" spans="1:27" x14ac:dyDescent="0.2">
      <c r="G14" s="24"/>
    </row>
    <row r="15" spans="1:27" x14ac:dyDescent="0.2">
      <c r="G15" s="24"/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3"/>
  <sheetViews>
    <sheetView rightToLeft="1" workbookViewId="0">
      <selection activeCell="F8" sqref="F8: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8" ht="29.1" customHeight="1" x14ac:dyDescent="0.2">
      <c r="A1" s="49" t="s">
        <v>0</v>
      </c>
      <c r="B1" s="49"/>
      <c r="C1" s="49"/>
      <c r="D1" s="49"/>
      <c r="E1" s="49"/>
      <c r="F1" s="49"/>
    </row>
    <row r="2" spans="1:8" ht="21.75" customHeight="1" x14ac:dyDescent="0.2">
      <c r="A2" s="49" t="s">
        <v>128</v>
      </c>
      <c r="B2" s="49"/>
      <c r="C2" s="49"/>
      <c r="D2" s="49"/>
      <c r="E2" s="49"/>
      <c r="F2" s="49"/>
    </row>
    <row r="3" spans="1:8" ht="21.75" customHeight="1" x14ac:dyDescent="0.2">
      <c r="A3" s="49" t="s">
        <v>2</v>
      </c>
      <c r="B3" s="49"/>
      <c r="C3" s="49"/>
      <c r="D3" s="49"/>
      <c r="E3" s="49"/>
      <c r="F3" s="49"/>
    </row>
    <row r="4" spans="1:8" ht="14.45" customHeight="1" x14ac:dyDescent="0.2"/>
    <row r="5" spans="1:8" ht="29.1" customHeight="1" x14ac:dyDescent="0.2">
      <c r="A5" s="1" t="s">
        <v>174</v>
      </c>
      <c r="B5" s="50" t="s">
        <v>143</v>
      </c>
      <c r="C5" s="50"/>
      <c r="D5" s="50"/>
      <c r="E5" s="50"/>
      <c r="F5" s="50"/>
    </row>
    <row r="6" spans="1:8" ht="14.45" customHeight="1" x14ac:dyDescent="0.2">
      <c r="D6" s="2" t="s">
        <v>145</v>
      </c>
      <c r="F6" s="2" t="s">
        <v>5</v>
      </c>
    </row>
    <row r="7" spans="1:8" ht="14.45" customHeight="1" x14ac:dyDescent="0.2">
      <c r="A7" s="45" t="s">
        <v>143</v>
      </c>
      <c r="B7" s="45"/>
      <c r="D7" s="4" t="s">
        <v>125</v>
      </c>
      <c r="F7" s="4" t="s">
        <v>125</v>
      </c>
    </row>
    <row r="8" spans="1:8" ht="21.75" customHeight="1" x14ac:dyDescent="0.2">
      <c r="A8" s="55" t="s">
        <v>143</v>
      </c>
      <c r="B8" s="55"/>
      <c r="D8" s="22">
        <v>1242</v>
      </c>
      <c r="E8" s="16"/>
      <c r="F8" s="22">
        <v>1275</v>
      </c>
      <c r="G8" s="16"/>
      <c r="H8" s="16"/>
    </row>
    <row r="9" spans="1:8" ht="21.75" customHeight="1" x14ac:dyDescent="0.2">
      <c r="A9" s="53" t="s">
        <v>175</v>
      </c>
      <c r="B9" s="53"/>
      <c r="D9" s="23">
        <v>0</v>
      </c>
      <c r="E9" s="16"/>
      <c r="F9" s="23">
        <v>391925819</v>
      </c>
      <c r="G9" s="16"/>
      <c r="H9" s="16"/>
    </row>
    <row r="10" spans="1:8" ht="21.75" customHeight="1" x14ac:dyDescent="0.2">
      <c r="A10" s="54" t="s">
        <v>176</v>
      </c>
      <c r="B10" s="54"/>
      <c r="D10" s="29">
        <v>1299406292</v>
      </c>
      <c r="E10" s="16"/>
      <c r="F10" s="29">
        <v>2124170685</v>
      </c>
      <c r="G10" s="16"/>
      <c r="H10" s="16"/>
    </row>
    <row r="11" spans="1:8" ht="21.75" customHeight="1" x14ac:dyDescent="0.2">
      <c r="A11" s="43" t="s">
        <v>24</v>
      </c>
      <c r="B11" s="43"/>
      <c r="D11" s="20">
        <v>1299407534</v>
      </c>
      <c r="E11" s="16"/>
      <c r="F11" s="20">
        <v>2516097779</v>
      </c>
      <c r="G11" s="16"/>
      <c r="H11" s="16"/>
    </row>
    <row r="12" spans="1:8" x14ac:dyDescent="0.2">
      <c r="D12" s="16"/>
      <c r="E12" s="16"/>
      <c r="F12" s="16"/>
      <c r="G12" s="16"/>
      <c r="H12" s="16"/>
    </row>
    <row r="13" spans="1:8" x14ac:dyDescent="0.2">
      <c r="D13" s="16"/>
      <c r="E13" s="16"/>
      <c r="F13" s="16"/>
      <c r="G13" s="16"/>
      <c r="H13" s="16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4"/>
  <sheetViews>
    <sheetView rightToLeft="1" topLeftCell="A19" workbookViewId="0">
      <selection activeCell="F15" sqref="F15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5" width="1.28515625" customWidth="1"/>
    <col min="6" max="6" width="20.7109375" customWidth="1"/>
    <col min="7" max="7" width="1.28515625" customWidth="1"/>
    <col min="8" max="8" width="17.85546875" style="16" bestFit="1" customWidth="1"/>
    <col min="9" max="9" width="1.28515625" style="16" customWidth="1"/>
    <col min="10" max="10" width="10.7109375" style="16" bestFit="1" customWidth="1"/>
    <col min="11" max="11" width="1.28515625" style="16" customWidth="1"/>
    <col min="12" max="12" width="17.85546875" style="16" bestFit="1" customWidth="1"/>
    <col min="13" max="13" width="1.28515625" style="16" customWidth="1"/>
    <col min="14" max="14" width="17.85546875" style="16" bestFit="1" customWidth="1"/>
    <col min="15" max="15" width="1.28515625" style="16" customWidth="1"/>
    <col min="16" max="16" width="10.7109375" style="16" bestFit="1" customWidth="1"/>
    <col min="17" max="17" width="1.28515625" style="16" customWidth="1"/>
    <col min="18" max="18" width="17.85546875" style="16" bestFit="1" customWidth="1"/>
    <col min="19" max="19" width="0.28515625" customWidth="1"/>
  </cols>
  <sheetData>
    <row r="1" spans="1:20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20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20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20" ht="14.45" customHeight="1" x14ac:dyDescent="0.2"/>
    <row r="5" spans="1:20" ht="14.45" customHeight="1" x14ac:dyDescent="0.2">
      <c r="A5" s="50" t="s">
        <v>178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0" ht="14.45" customHeight="1" x14ac:dyDescent="0.2">
      <c r="A6" s="45" t="s">
        <v>131</v>
      </c>
      <c r="H6" s="45" t="s">
        <v>145</v>
      </c>
      <c r="I6" s="45"/>
      <c r="J6" s="45"/>
      <c r="K6" s="45"/>
      <c r="L6" s="45"/>
      <c r="N6" s="45" t="s">
        <v>146</v>
      </c>
      <c r="O6" s="45"/>
      <c r="P6" s="45"/>
      <c r="Q6" s="45"/>
      <c r="R6" s="45"/>
    </row>
    <row r="7" spans="1:20" ht="29.1" customHeight="1" x14ac:dyDescent="0.2">
      <c r="A7" s="45"/>
      <c r="C7" s="59" t="s">
        <v>32</v>
      </c>
      <c r="D7" s="59"/>
      <c r="F7" s="9" t="s">
        <v>179</v>
      </c>
      <c r="H7" s="10" t="s">
        <v>180</v>
      </c>
      <c r="I7" s="17"/>
      <c r="J7" s="10" t="s">
        <v>177</v>
      </c>
      <c r="K7" s="17"/>
      <c r="L7" s="10" t="s">
        <v>181</v>
      </c>
      <c r="N7" s="10" t="s">
        <v>180</v>
      </c>
      <c r="O7" s="17"/>
      <c r="P7" s="10" t="s">
        <v>177</v>
      </c>
      <c r="Q7" s="17"/>
      <c r="R7" s="10" t="s">
        <v>181</v>
      </c>
    </row>
    <row r="8" spans="1:20" ht="21.75" customHeight="1" x14ac:dyDescent="0.2">
      <c r="A8" s="6" t="s">
        <v>104</v>
      </c>
      <c r="C8" s="25" t="s">
        <v>105</v>
      </c>
      <c r="D8" s="17"/>
      <c r="E8" s="16"/>
      <c r="F8" s="26">
        <v>23</v>
      </c>
      <c r="G8" s="16"/>
      <c r="H8" s="22">
        <v>56922750784</v>
      </c>
      <c r="J8" s="22">
        <v>0</v>
      </c>
      <c r="L8" s="22">
        <f>H8-J8</f>
        <v>56922750784</v>
      </c>
      <c r="N8" s="22">
        <v>56922750784</v>
      </c>
      <c r="P8" s="22">
        <v>0</v>
      </c>
      <c r="R8" s="22">
        <f>N8-P8</f>
        <v>56922750784</v>
      </c>
      <c r="S8" s="16"/>
      <c r="T8" s="16"/>
    </row>
    <row r="9" spans="1:20" ht="21.75" customHeight="1" x14ac:dyDescent="0.2">
      <c r="A9" s="7" t="s">
        <v>101</v>
      </c>
      <c r="C9" s="27" t="s">
        <v>103</v>
      </c>
      <c r="D9" s="16"/>
      <c r="E9" s="16"/>
      <c r="F9" s="28">
        <v>23</v>
      </c>
      <c r="G9" s="16"/>
      <c r="H9" s="23">
        <v>34188652295</v>
      </c>
      <c r="J9" s="23">
        <v>0</v>
      </c>
      <c r="L9" s="23">
        <f>H9-J9</f>
        <v>34188652295</v>
      </c>
      <c r="N9" s="23">
        <v>34188652295</v>
      </c>
      <c r="P9" s="23">
        <v>0</v>
      </c>
      <c r="R9" s="23">
        <f>N9-P9</f>
        <v>34188652295</v>
      </c>
      <c r="S9" s="16"/>
      <c r="T9" s="16"/>
    </row>
    <row r="10" spans="1:20" ht="21.75" customHeight="1" x14ac:dyDescent="0.2">
      <c r="A10" s="7" t="s">
        <v>83</v>
      </c>
      <c r="C10" s="27" t="s">
        <v>85</v>
      </c>
      <c r="D10" s="16"/>
      <c r="E10" s="16"/>
      <c r="F10" s="28">
        <v>23</v>
      </c>
      <c r="G10" s="16"/>
      <c r="H10" s="23">
        <v>343555364998</v>
      </c>
      <c r="J10" s="23">
        <v>0</v>
      </c>
      <c r="L10" s="23">
        <f t="shared" ref="L10:L35" si="0">H10-J10</f>
        <v>343555364998</v>
      </c>
      <c r="N10" s="23">
        <v>385157494329</v>
      </c>
      <c r="P10" s="23">
        <v>0</v>
      </c>
      <c r="R10" s="23">
        <f t="shared" ref="R10:R35" si="1">N10-P10</f>
        <v>385157494329</v>
      </c>
      <c r="S10" s="16"/>
      <c r="T10" s="16"/>
    </row>
    <row r="11" spans="1:20" ht="21.75" customHeight="1" x14ac:dyDescent="0.2">
      <c r="A11" s="7" t="s">
        <v>92</v>
      </c>
      <c r="C11" s="27" t="s">
        <v>94</v>
      </c>
      <c r="D11" s="16"/>
      <c r="E11" s="16"/>
      <c r="F11" s="28">
        <v>23</v>
      </c>
      <c r="G11" s="16"/>
      <c r="H11" s="23">
        <v>1050827803137</v>
      </c>
      <c r="J11" s="23">
        <v>0</v>
      </c>
      <c r="L11" s="23">
        <f t="shared" si="0"/>
        <v>1050827803137</v>
      </c>
      <c r="N11" s="23">
        <v>2050818318530</v>
      </c>
      <c r="P11" s="23">
        <v>0</v>
      </c>
      <c r="R11" s="23">
        <f t="shared" si="1"/>
        <v>2050818318530</v>
      </c>
      <c r="S11" s="16"/>
      <c r="T11" s="16"/>
    </row>
    <row r="12" spans="1:20" ht="21.75" customHeight="1" x14ac:dyDescent="0.2">
      <c r="A12" s="7" t="s">
        <v>80</v>
      </c>
      <c r="C12" s="27" t="s">
        <v>82</v>
      </c>
      <c r="D12" s="16"/>
      <c r="E12" s="16"/>
      <c r="F12" s="28">
        <v>23</v>
      </c>
      <c r="G12" s="16"/>
      <c r="H12" s="23">
        <f>92044634+268805000000</f>
        <v>268897044634</v>
      </c>
      <c r="J12" s="23">
        <v>0</v>
      </c>
      <c r="L12" s="23">
        <f t="shared" si="0"/>
        <v>268897044634</v>
      </c>
      <c r="N12" s="23">
        <f>174627585+268805000000</f>
        <v>268979627585</v>
      </c>
      <c r="P12" s="23">
        <v>0</v>
      </c>
      <c r="R12" s="23">
        <f t="shared" si="1"/>
        <v>268979627585</v>
      </c>
      <c r="S12" s="16"/>
      <c r="T12" s="16"/>
    </row>
    <row r="13" spans="1:20" ht="21.75" customHeight="1" x14ac:dyDescent="0.2">
      <c r="A13" s="7" t="s">
        <v>77</v>
      </c>
      <c r="C13" s="27" t="s">
        <v>79</v>
      </c>
      <c r="D13" s="16"/>
      <c r="E13" s="16"/>
      <c r="F13" s="28">
        <v>23</v>
      </c>
      <c r="G13" s="16"/>
      <c r="H13" s="23">
        <v>227347808267</v>
      </c>
      <c r="J13" s="23">
        <v>0</v>
      </c>
      <c r="L13" s="23">
        <f t="shared" si="0"/>
        <v>227347808267</v>
      </c>
      <c r="N13" s="23">
        <v>413124787040</v>
      </c>
      <c r="P13" s="23">
        <v>0</v>
      </c>
      <c r="R13" s="23">
        <f t="shared" si="1"/>
        <v>413124787040</v>
      </c>
      <c r="S13" s="16"/>
      <c r="T13" s="16"/>
    </row>
    <row r="14" spans="1:20" ht="21.75" customHeight="1" x14ac:dyDescent="0.2">
      <c r="A14" s="7" t="s">
        <v>74</v>
      </c>
      <c r="C14" s="27" t="s">
        <v>76</v>
      </c>
      <c r="D14" s="16"/>
      <c r="E14" s="16"/>
      <c r="F14" s="28">
        <v>23</v>
      </c>
      <c r="G14" s="16"/>
      <c r="H14" s="23">
        <v>104345972443</v>
      </c>
      <c r="J14" s="23">
        <v>0</v>
      </c>
      <c r="L14" s="23">
        <f t="shared" si="0"/>
        <v>104345972443</v>
      </c>
      <c r="N14" s="23">
        <v>201503151780</v>
      </c>
      <c r="P14" s="23">
        <v>0</v>
      </c>
      <c r="R14" s="23">
        <f t="shared" si="1"/>
        <v>201503151780</v>
      </c>
      <c r="S14" s="16"/>
      <c r="T14" s="16"/>
    </row>
    <row r="15" spans="1:20" ht="21.75" customHeight="1" x14ac:dyDescent="0.2">
      <c r="A15" s="7" t="s">
        <v>106</v>
      </c>
      <c r="C15" s="27" t="s">
        <v>108</v>
      </c>
      <c r="D15" s="16"/>
      <c r="E15" s="16"/>
      <c r="F15" s="28">
        <v>23</v>
      </c>
      <c r="G15" s="16"/>
      <c r="H15" s="23">
        <v>55935147870</v>
      </c>
      <c r="J15" s="23">
        <v>0</v>
      </c>
      <c r="L15" s="23">
        <f t="shared" si="0"/>
        <v>55935147870</v>
      </c>
      <c r="N15" s="23">
        <v>55935147870</v>
      </c>
      <c r="P15" s="23">
        <v>0</v>
      </c>
      <c r="R15" s="23">
        <f t="shared" si="1"/>
        <v>55935147870</v>
      </c>
      <c r="S15" s="16"/>
      <c r="T15" s="16"/>
    </row>
    <row r="16" spans="1:20" ht="21.75" customHeight="1" x14ac:dyDescent="0.2">
      <c r="A16" s="7" t="s">
        <v>71</v>
      </c>
      <c r="C16" s="27" t="s">
        <v>73</v>
      </c>
      <c r="D16" s="16"/>
      <c r="E16" s="16"/>
      <c r="F16" s="28">
        <v>23</v>
      </c>
      <c r="G16" s="16"/>
      <c r="H16" s="23">
        <v>22999304584</v>
      </c>
      <c r="J16" s="23">
        <v>0</v>
      </c>
      <c r="L16" s="23">
        <f t="shared" si="0"/>
        <v>22999304584</v>
      </c>
      <c r="N16" s="23">
        <v>44481167030</v>
      </c>
      <c r="P16" s="23">
        <v>0</v>
      </c>
      <c r="R16" s="23">
        <f t="shared" si="1"/>
        <v>44481167030</v>
      </c>
      <c r="S16" s="16"/>
      <c r="T16" s="16"/>
    </row>
    <row r="17" spans="1:20" ht="21.75" customHeight="1" x14ac:dyDescent="0.2">
      <c r="A17" s="7" t="s">
        <v>89</v>
      </c>
      <c r="C17" s="27" t="s">
        <v>91</v>
      </c>
      <c r="D17" s="16"/>
      <c r="E17" s="16"/>
      <c r="F17" s="28">
        <v>23</v>
      </c>
      <c r="G17" s="16"/>
      <c r="H17" s="23">
        <v>26637552690</v>
      </c>
      <c r="J17" s="23">
        <v>0</v>
      </c>
      <c r="L17" s="23">
        <f t="shared" si="0"/>
        <v>26637552690</v>
      </c>
      <c r="N17" s="23">
        <v>51935373980</v>
      </c>
      <c r="P17" s="23">
        <v>0</v>
      </c>
      <c r="R17" s="23">
        <f t="shared" si="1"/>
        <v>51935373980</v>
      </c>
      <c r="S17" s="16"/>
      <c r="T17" s="16"/>
    </row>
    <row r="18" spans="1:20" ht="21.75" customHeight="1" x14ac:dyDescent="0.2">
      <c r="A18" s="7" t="s">
        <v>44</v>
      </c>
      <c r="C18" s="27" t="s">
        <v>46</v>
      </c>
      <c r="D18" s="16"/>
      <c r="E18" s="16"/>
      <c r="F18" s="28">
        <v>23</v>
      </c>
      <c r="G18" s="16"/>
      <c r="H18" s="23">
        <v>307200762920</v>
      </c>
      <c r="J18" s="23">
        <v>0</v>
      </c>
      <c r="L18" s="23">
        <f t="shared" si="0"/>
        <v>307200762920</v>
      </c>
      <c r="N18" s="23">
        <v>599156354080</v>
      </c>
      <c r="P18" s="23">
        <v>0</v>
      </c>
      <c r="R18" s="23">
        <f t="shared" si="1"/>
        <v>599156354080</v>
      </c>
      <c r="S18" s="16"/>
      <c r="T18" s="16"/>
    </row>
    <row r="19" spans="1:20" ht="21.75" customHeight="1" x14ac:dyDescent="0.2">
      <c r="A19" s="7" t="s">
        <v>109</v>
      </c>
      <c r="C19" s="27" t="s">
        <v>112</v>
      </c>
      <c r="D19" s="16"/>
      <c r="E19" s="16"/>
      <c r="F19" s="28">
        <v>23</v>
      </c>
      <c r="G19" s="16"/>
      <c r="H19" s="23">
        <f>113424657510+61925533980</f>
        <v>175350191490</v>
      </c>
      <c r="J19" s="23">
        <v>0</v>
      </c>
      <c r="L19" s="23">
        <f t="shared" si="0"/>
        <v>175350191490</v>
      </c>
      <c r="N19" s="23">
        <f>223068493103+123851067960</f>
        <v>346919561063</v>
      </c>
      <c r="P19" s="23">
        <v>0</v>
      </c>
      <c r="R19" s="23">
        <f t="shared" si="1"/>
        <v>346919561063</v>
      </c>
      <c r="S19" s="16"/>
      <c r="T19" s="16"/>
    </row>
    <row r="20" spans="1:20" ht="21.75" customHeight="1" x14ac:dyDescent="0.2">
      <c r="A20" s="7" t="s">
        <v>38</v>
      </c>
      <c r="C20" s="27" t="s">
        <v>40</v>
      </c>
      <c r="D20" s="16"/>
      <c r="E20" s="16"/>
      <c r="F20" s="28">
        <v>0</v>
      </c>
      <c r="G20" s="16"/>
      <c r="H20" s="23">
        <v>47786593710</v>
      </c>
      <c r="J20" s="23">
        <v>0</v>
      </c>
      <c r="L20" s="23">
        <f t="shared" si="0"/>
        <v>47786593710</v>
      </c>
      <c r="N20" s="23">
        <v>95573187420</v>
      </c>
      <c r="P20" s="23">
        <v>0</v>
      </c>
      <c r="R20" s="23">
        <f t="shared" si="1"/>
        <v>95573187420</v>
      </c>
      <c r="S20" s="16"/>
      <c r="T20" s="16"/>
    </row>
    <row r="21" spans="1:20" ht="21.75" customHeight="1" x14ac:dyDescent="0.2">
      <c r="A21" s="7" t="s">
        <v>206</v>
      </c>
      <c r="C21" s="27" t="s">
        <v>37</v>
      </c>
      <c r="D21" s="16"/>
      <c r="E21" s="16"/>
      <c r="F21" s="28">
        <v>0</v>
      </c>
      <c r="G21" s="16"/>
      <c r="H21" s="23">
        <v>106506843060</v>
      </c>
      <c r="J21" s="23">
        <v>0</v>
      </c>
      <c r="L21" s="23">
        <f t="shared" si="0"/>
        <v>106506843060</v>
      </c>
      <c r="N21" s="23">
        <v>213013686120</v>
      </c>
      <c r="P21" s="23">
        <v>0</v>
      </c>
      <c r="R21" s="23">
        <f t="shared" si="1"/>
        <v>213013686120</v>
      </c>
      <c r="S21" s="16"/>
      <c r="T21" s="16"/>
    </row>
    <row r="22" spans="1:20" ht="21.75" customHeight="1" x14ac:dyDescent="0.2">
      <c r="A22" s="7" t="s">
        <v>41</v>
      </c>
      <c r="C22" s="27" t="s">
        <v>43</v>
      </c>
      <c r="D22" s="16"/>
      <c r="E22" s="16"/>
      <c r="F22" s="28">
        <v>0</v>
      </c>
      <c r="G22" s="16"/>
      <c r="H22" s="23">
        <v>66096442620</v>
      </c>
      <c r="J22" s="23">
        <v>0</v>
      </c>
      <c r="L22" s="23">
        <f t="shared" si="0"/>
        <v>66096442620</v>
      </c>
      <c r="N22" s="23">
        <v>132192885240</v>
      </c>
      <c r="P22" s="23">
        <v>0</v>
      </c>
      <c r="R22" s="23">
        <f t="shared" si="1"/>
        <v>132192885240</v>
      </c>
      <c r="S22" s="16"/>
      <c r="T22" s="16"/>
    </row>
    <row r="23" spans="1:20" ht="21.75" customHeight="1" x14ac:dyDescent="0.2">
      <c r="A23" s="7" t="s">
        <v>50</v>
      </c>
      <c r="C23" s="27" t="s">
        <v>52</v>
      </c>
      <c r="D23" s="16"/>
      <c r="E23" s="16"/>
      <c r="F23" s="28">
        <v>23</v>
      </c>
      <c r="G23" s="16"/>
      <c r="H23" s="23">
        <v>207392128776</v>
      </c>
      <c r="J23" s="23">
        <v>0</v>
      </c>
      <c r="L23" s="23">
        <f t="shared" si="0"/>
        <v>207392128776</v>
      </c>
      <c r="N23" s="23">
        <v>421240362668</v>
      </c>
      <c r="P23" s="23">
        <v>0</v>
      </c>
      <c r="R23" s="23">
        <f t="shared" si="1"/>
        <v>421240362668</v>
      </c>
      <c r="S23" s="16"/>
      <c r="T23" s="16"/>
    </row>
    <row r="24" spans="1:20" ht="21.75" customHeight="1" x14ac:dyDescent="0.2">
      <c r="A24" s="7" t="s">
        <v>68</v>
      </c>
      <c r="C24" s="27" t="s">
        <v>70</v>
      </c>
      <c r="D24" s="16"/>
      <c r="E24" s="16"/>
      <c r="F24" s="28">
        <v>23</v>
      </c>
      <c r="G24" s="16"/>
      <c r="H24" s="23">
        <v>70662790448</v>
      </c>
      <c r="J24" s="23">
        <v>0</v>
      </c>
      <c r="L24" s="23">
        <f t="shared" si="0"/>
        <v>70662790448</v>
      </c>
      <c r="N24" s="23">
        <v>136523959465</v>
      </c>
      <c r="P24" s="23">
        <v>0</v>
      </c>
      <c r="R24" s="23">
        <f t="shared" si="1"/>
        <v>136523959465</v>
      </c>
      <c r="S24" s="16"/>
      <c r="T24" s="16"/>
    </row>
    <row r="25" spans="1:20" ht="21.75" customHeight="1" x14ac:dyDescent="0.2">
      <c r="A25" s="7" t="s">
        <v>56</v>
      </c>
      <c r="C25" s="27" t="s">
        <v>58</v>
      </c>
      <c r="D25" s="16"/>
      <c r="E25" s="16"/>
      <c r="F25" s="28">
        <v>23</v>
      </c>
      <c r="G25" s="16"/>
      <c r="H25" s="23">
        <v>27808811920</v>
      </c>
      <c r="J25" s="23">
        <v>0</v>
      </c>
      <c r="L25" s="23">
        <f t="shared" si="0"/>
        <v>27808811920</v>
      </c>
      <c r="N25" s="23">
        <v>54268560940</v>
      </c>
      <c r="P25" s="23">
        <v>0</v>
      </c>
      <c r="R25" s="23">
        <f t="shared" si="1"/>
        <v>54268560940</v>
      </c>
      <c r="S25" s="16"/>
      <c r="T25" s="16"/>
    </row>
    <row r="26" spans="1:20" ht="21.75" customHeight="1" x14ac:dyDescent="0.2">
      <c r="A26" s="7" t="s">
        <v>158</v>
      </c>
      <c r="C26" s="27" t="s">
        <v>182</v>
      </c>
      <c r="D26" s="16"/>
      <c r="E26" s="16"/>
      <c r="F26" s="28">
        <v>23</v>
      </c>
      <c r="G26" s="16"/>
      <c r="H26" s="23">
        <v>50028392370</v>
      </c>
      <c r="J26" s="23">
        <v>0</v>
      </c>
      <c r="L26" s="23">
        <f t="shared" si="0"/>
        <v>50028392370</v>
      </c>
      <c r="N26" s="23">
        <v>100056784740</v>
      </c>
      <c r="P26" s="23">
        <v>0</v>
      </c>
      <c r="R26" s="23">
        <f t="shared" si="1"/>
        <v>100056784740</v>
      </c>
      <c r="S26" s="16"/>
      <c r="T26" s="16"/>
    </row>
    <row r="27" spans="1:20" ht="21.75" customHeight="1" x14ac:dyDescent="0.2">
      <c r="A27" s="7" t="s">
        <v>86</v>
      </c>
      <c r="C27" s="27" t="s">
        <v>88</v>
      </c>
      <c r="D27" s="16"/>
      <c r="E27" s="16"/>
      <c r="F27" s="28">
        <v>23</v>
      </c>
      <c r="G27" s="16"/>
      <c r="H27" s="23">
        <v>22384813784</v>
      </c>
      <c r="J27" s="23">
        <v>0</v>
      </c>
      <c r="L27" s="23">
        <f t="shared" si="0"/>
        <v>22384813784</v>
      </c>
      <c r="N27" s="23">
        <v>49872329894</v>
      </c>
      <c r="P27" s="23">
        <v>0</v>
      </c>
      <c r="R27" s="23">
        <f t="shared" si="1"/>
        <v>49872329894</v>
      </c>
      <c r="S27" s="16"/>
      <c r="T27" s="16"/>
    </row>
    <row r="28" spans="1:20" ht="21.75" customHeight="1" x14ac:dyDescent="0.2">
      <c r="A28" s="7" t="s">
        <v>98</v>
      </c>
      <c r="C28" s="27" t="s">
        <v>100</v>
      </c>
      <c r="D28" s="16"/>
      <c r="E28" s="16"/>
      <c r="F28" s="28">
        <v>20.5</v>
      </c>
      <c r="G28" s="16"/>
      <c r="H28" s="23">
        <v>208982814403</v>
      </c>
      <c r="J28" s="23">
        <v>0</v>
      </c>
      <c r="L28" s="23">
        <f t="shared" si="0"/>
        <v>208982814403</v>
      </c>
      <c r="N28" s="23">
        <v>271855871792</v>
      </c>
      <c r="P28" s="23">
        <v>0</v>
      </c>
      <c r="R28" s="23">
        <f t="shared" si="1"/>
        <v>271855871792</v>
      </c>
      <c r="S28" s="16"/>
      <c r="T28" s="16"/>
    </row>
    <row r="29" spans="1:20" ht="21.75" customHeight="1" x14ac:dyDescent="0.2">
      <c r="A29" s="7" t="s">
        <v>157</v>
      </c>
      <c r="C29" s="27" t="s">
        <v>183</v>
      </c>
      <c r="D29" s="16"/>
      <c r="E29" s="16"/>
      <c r="F29" s="28">
        <v>23</v>
      </c>
      <c r="G29" s="16"/>
      <c r="H29" s="23">
        <v>0</v>
      </c>
      <c r="J29" s="23">
        <v>0</v>
      </c>
      <c r="L29" s="23">
        <f t="shared" si="0"/>
        <v>0</v>
      </c>
      <c r="N29" s="23">
        <v>28850252364</v>
      </c>
      <c r="P29" s="23">
        <v>0</v>
      </c>
      <c r="R29" s="23">
        <f t="shared" si="1"/>
        <v>28850252364</v>
      </c>
      <c r="S29" s="16"/>
      <c r="T29" s="16"/>
    </row>
    <row r="30" spans="1:20" ht="21.75" customHeight="1" x14ac:dyDescent="0.2">
      <c r="A30" s="7" t="s">
        <v>47</v>
      </c>
      <c r="C30" s="27" t="s">
        <v>49</v>
      </c>
      <c r="D30" s="16"/>
      <c r="E30" s="16"/>
      <c r="F30" s="28">
        <v>23</v>
      </c>
      <c r="G30" s="16"/>
      <c r="H30" s="23">
        <f>38931845400+18134610120</f>
        <v>57066455520</v>
      </c>
      <c r="J30" s="23">
        <v>0</v>
      </c>
      <c r="L30" s="23">
        <f t="shared" si="0"/>
        <v>57066455520</v>
      </c>
      <c r="N30" s="23">
        <f>75148341137+36269220240</f>
        <v>111417561377</v>
      </c>
      <c r="P30" s="23">
        <v>0</v>
      </c>
      <c r="R30" s="23">
        <f t="shared" si="1"/>
        <v>111417561377</v>
      </c>
      <c r="S30" s="16"/>
      <c r="T30" s="16"/>
    </row>
    <row r="31" spans="1:20" ht="21.75" customHeight="1" x14ac:dyDescent="0.2">
      <c r="A31" s="7" t="s">
        <v>95</v>
      </c>
      <c r="C31" s="27" t="s">
        <v>97</v>
      </c>
      <c r="D31" s="16"/>
      <c r="E31" s="16"/>
      <c r="F31" s="28">
        <v>23</v>
      </c>
      <c r="G31" s="16"/>
      <c r="H31" s="23">
        <f>27403524750+5416438350</f>
        <v>32819963100</v>
      </c>
      <c r="J31" s="23">
        <v>0</v>
      </c>
      <c r="L31" s="23">
        <f t="shared" si="0"/>
        <v>32819963100</v>
      </c>
      <c r="N31" s="23">
        <f>55805595450+10832876700</f>
        <v>66638472150</v>
      </c>
      <c r="P31" s="23">
        <v>0</v>
      </c>
      <c r="R31" s="23">
        <f t="shared" si="1"/>
        <v>66638472150</v>
      </c>
      <c r="S31" s="16"/>
      <c r="T31" s="16"/>
    </row>
    <row r="32" spans="1:20" ht="21.75" customHeight="1" x14ac:dyDescent="0.2">
      <c r="A32" s="7" t="s">
        <v>65</v>
      </c>
      <c r="C32" s="27" t="s">
        <v>67</v>
      </c>
      <c r="D32" s="16"/>
      <c r="E32" s="16"/>
      <c r="F32" s="28">
        <v>20.5</v>
      </c>
      <c r="G32" s="16"/>
      <c r="H32" s="23">
        <v>8208775700</v>
      </c>
      <c r="J32" s="23">
        <v>0</v>
      </c>
      <c r="L32" s="23">
        <f t="shared" si="0"/>
        <v>8208775700</v>
      </c>
      <c r="N32" s="23">
        <v>15865517900</v>
      </c>
      <c r="P32" s="23">
        <v>0</v>
      </c>
      <c r="R32" s="23">
        <f t="shared" si="1"/>
        <v>15865517900</v>
      </c>
      <c r="S32" s="16"/>
      <c r="T32" s="16"/>
    </row>
    <row r="33" spans="1:20" ht="21.75" customHeight="1" x14ac:dyDescent="0.2">
      <c r="A33" s="7" t="s">
        <v>62</v>
      </c>
      <c r="C33" s="27" t="s">
        <v>64</v>
      </c>
      <c r="D33" s="16"/>
      <c r="E33" s="16"/>
      <c r="F33" s="28">
        <v>20.5</v>
      </c>
      <c r="G33" s="16"/>
      <c r="H33" s="23">
        <v>9195483196</v>
      </c>
      <c r="J33" s="23">
        <v>0</v>
      </c>
      <c r="L33" s="23">
        <f t="shared" si="0"/>
        <v>9195483196</v>
      </c>
      <c r="N33" s="23">
        <v>17791172123</v>
      </c>
      <c r="P33" s="23">
        <v>0</v>
      </c>
      <c r="R33" s="23">
        <f t="shared" si="1"/>
        <v>17791172123</v>
      </c>
      <c r="S33" s="16"/>
      <c r="T33" s="16"/>
    </row>
    <row r="34" spans="1:20" ht="21.75" customHeight="1" x14ac:dyDescent="0.2">
      <c r="A34" s="7" t="s">
        <v>59</v>
      </c>
      <c r="C34" s="27" t="s">
        <v>61</v>
      </c>
      <c r="D34" s="16"/>
      <c r="E34" s="16"/>
      <c r="F34" s="28">
        <v>18</v>
      </c>
      <c r="G34" s="16"/>
      <c r="H34" s="23">
        <v>151012148</v>
      </c>
      <c r="J34" s="23">
        <v>0</v>
      </c>
      <c r="L34" s="23">
        <f t="shared" si="0"/>
        <v>151012148</v>
      </c>
      <c r="N34" s="23">
        <v>292649434</v>
      </c>
      <c r="P34" s="23">
        <v>0</v>
      </c>
      <c r="R34" s="23">
        <f t="shared" si="1"/>
        <v>292649434</v>
      </c>
      <c r="S34" s="16"/>
      <c r="T34" s="16"/>
    </row>
    <row r="35" spans="1:20" ht="21.75" customHeight="1" x14ac:dyDescent="0.2">
      <c r="A35" s="8" t="s">
        <v>53</v>
      </c>
      <c r="C35" s="27" t="s">
        <v>55</v>
      </c>
      <c r="D35" s="16"/>
      <c r="E35" s="16"/>
      <c r="F35" s="28">
        <v>18</v>
      </c>
      <c r="G35" s="16"/>
      <c r="H35" s="29">
        <v>27401346032</v>
      </c>
      <c r="J35" s="29">
        <v>0</v>
      </c>
      <c r="L35" s="23">
        <f t="shared" si="0"/>
        <v>27401346032</v>
      </c>
      <c r="N35" s="29">
        <v>54030501754</v>
      </c>
      <c r="P35" s="29">
        <v>0</v>
      </c>
      <c r="R35" s="23">
        <f t="shared" si="1"/>
        <v>54030501754</v>
      </c>
      <c r="S35" s="16"/>
      <c r="T35" s="16"/>
    </row>
    <row r="36" spans="1:20" ht="21.75" customHeight="1" thickBot="1" x14ac:dyDescent="0.25">
      <c r="A36" s="5" t="s">
        <v>24</v>
      </c>
      <c r="C36" s="23"/>
      <c r="D36" s="16"/>
      <c r="E36" s="16"/>
      <c r="F36" s="23"/>
      <c r="G36" s="16"/>
      <c r="H36" s="20">
        <f>SUM(H8:H35)</f>
        <v>3616701022899</v>
      </c>
      <c r="J36" s="20">
        <f>SUM(J8:J35)</f>
        <v>0</v>
      </c>
      <c r="L36" s="20">
        <f>SUM(L8:L35)</f>
        <v>3616701022899</v>
      </c>
      <c r="N36" s="20">
        <f>SUM(N8:N35)</f>
        <v>6278606141747</v>
      </c>
      <c r="P36" s="20">
        <f>SUM(P8:P35)</f>
        <v>0</v>
      </c>
      <c r="R36" s="20">
        <f>SUM(R8:R35)</f>
        <v>6278606141747</v>
      </c>
      <c r="S36" s="16"/>
      <c r="T36" s="16"/>
    </row>
    <row r="37" spans="1:20" ht="13.5" thickTop="1" x14ac:dyDescent="0.2">
      <c r="C37" s="16"/>
      <c r="D37" s="16"/>
      <c r="E37" s="16"/>
      <c r="F37" s="16"/>
      <c r="G37" s="16"/>
      <c r="S37" s="16"/>
      <c r="T37" s="16"/>
    </row>
    <row r="38" spans="1:20" x14ac:dyDescent="0.2">
      <c r="C38" s="16"/>
      <c r="D38" s="16"/>
      <c r="E38" s="16"/>
      <c r="F38" s="16"/>
      <c r="G38" s="16"/>
      <c r="S38" s="16"/>
      <c r="T38" s="16"/>
    </row>
    <row r="39" spans="1:20" x14ac:dyDescent="0.2">
      <c r="C39" s="16"/>
      <c r="D39" s="16"/>
      <c r="E39" s="16"/>
      <c r="F39" s="16"/>
      <c r="G39" s="16"/>
      <c r="H39" s="24"/>
      <c r="N39" s="24"/>
      <c r="R39" s="24"/>
      <c r="S39" s="16"/>
      <c r="T39" s="16"/>
    </row>
    <row r="40" spans="1:20" x14ac:dyDescent="0.2">
      <c r="H40" s="24"/>
      <c r="N40" s="24"/>
    </row>
    <row r="41" spans="1:20" x14ac:dyDescent="0.2">
      <c r="H41" s="24"/>
      <c r="N41" s="24"/>
    </row>
    <row r="42" spans="1:20" x14ac:dyDescent="0.2">
      <c r="R42" s="24"/>
    </row>
    <row r="44" spans="1:20" x14ac:dyDescent="0.2">
      <c r="H44" s="24"/>
    </row>
  </sheetData>
  <mergeCells count="8">
    <mergeCell ref="A1:R1"/>
    <mergeCell ref="A2:R2"/>
    <mergeCell ref="A3:R3"/>
    <mergeCell ref="A5:R5"/>
    <mergeCell ref="A6:A7"/>
    <mergeCell ref="H6:L6"/>
    <mergeCell ref="N6:R6"/>
    <mergeCell ref="C7:D7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5"/>
  <sheetViews>
    <sheetView rightToLeft="1" workbookViewId="0">
      <selection activeCell="E23" sqref="E23"/>
    </sheetView>
  </sheetViews>
  <sheetFormatPr defaultRowHeight="12.75" x14ac:dyDescent="0.2"/>
  <cols>
    <col min="1" max="1" width="39" customWidth="1"/>
    <col min="2" max="2" width="1.28515625" customWidth="1"/>
    <col min="3" max="3" width="17.42578125" style="16" bestFit="1" customWidth="1"/>
    <col min="4" max="4" width="1.28515625" style="16" customWidth="1"/>
    <col min="5" max="5" width="14.28515625" style="16" bestFit="1" customWidth="1"/>
    <col min="6" max="6" width="1.28515625" style="16" customWidth="1"/>
    <col min="7" max="7" width="17.5703125" style="16" bestFit="1" customWidth="1"/>
    <col min="8" max="8" width="1.28515625" style="16" customWidth="1"/>
    <col min="9" max="9" width="17.28515625" style="16" bestFit="1" customWidth="1"/>
    <col min="10" max="10" width="1.28515625" style="16" customWidth="1"/>
    <col min="11" max="11" width="13.85546875" style="16" bestFit="1" customWidth="1"/>
    <col min="12" max="12" width="1.28515625" style="16" customWidth="1"/>
    <col min="13" max="13" width="17.85546875" style="16" bestFit="1" customWidth="1"/>
    <col min="14" max="14" width="0.28515625" customWidth="1"/>
  </cols>
  <sheetData>
    <row r="1" spans="1:13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ht="14.45" customHeight="1" x14ac:dyDescent="0.2"/>
    <row r="5" spans="1:13" ht="14.45" customHeight="1" x14ac:dyDescent="0.2">
      <c r="A5" s="50" t="s">
        <v>184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3" ht="14.45" customHeight="1" x14ac:dyDescent="0.2">
      <c r="A6" s="45" t="s">
        <v>131</v>
      </c>
      <c r="C6" s="45" t="s">
        <v>145</v>
      </c>
      <c r="D6" s="45"/>
      <c r="E6" s="45"/>
      <c r="F6" s="45"/>
      <c r="G6" s="45"/>
      <c r="I6" s="45" t="s">
        <v>146</v>
      </c>
      <c r="J6" s="45"/>
      <c r="K6" s="45"/>
      <c r="L6" s="45"/>
      <c r="M6" s="45"/>
    </row>
    <row r="7" spans="1:13" ht="29.1" customHeight="1" x14ac:dyDescent="0.2">
      <c r="A7" s="45"/>
      <c r="C7" s="10" t="s">
        <v>180</v>
      </c>
      <c r="D7" s="17"/>
      <c r="E7" s="10" t="s">
        <v>177</v>
      </c>
      <c r="F7" s="17"/>
      <c r="G7" s="10" t="s">
        <v>181</v>
      </c>
      <c r="I7" s="10" t="s">
        <v>180</v>
      </c>
      <c r="J7" s="17"/>
      <c r="K7" s="10" t="s">
        <v>177</v>
      </c>
      <c r="L7" s="17"/>
      <c r="M7" s="10" t="s">
        <v>181</v>
      </c>
    </row>
    <row r="8" spans="1:13" ht="21.75" customHeight="1" x14ac:dyDescent="0.2">
      <c r="A8" s="6" t="s">
        <v>200</v>
      </c>
      <c r="C8" s="22">
        <v>767434866164</v>
      </c>
      <c r="E8" s="22">
        <v>-906859562</v>
      </c>
      <c r="G8" s="22">
        <v>768341725726</v>
      </c>
      <c r="I8" s="22">
        <v>1575211941220</v>
      </c>
      <c r="K8" s="22">
        <v>2788579278</v>
      </c>
      <c r="M8" s="22">
        <v>1572423361942</v>
      </c>
    </row>
    <row r="9" spans="1:13" ht="21.75" customHeight="1" x14ac:dyDescent="0.2">
      <c r="A9" s="7" t="s">
        <v>192</v>
      </c>
      <c r="C9" s="23">
        <v>46574</v>
      </c>
      <c r="E9" s="23">
        <v>0</v>
      </c>
      <c r="G9" s="23">
        <v>46574</v>
      </c>
      <c r="I9" s="23">
        <v>98114</v>
      </c>
      <c r="K9" s="23">
        <v>0</v>
      </c>
      <c r="M9" s="23">
        <v>98114</v>
      </c>
    </row>
    <row r="10" spans="1:13" ht="21.75" customHeight="1" x14ac:dyDescent="0.2">
      <c r="A10" s="7" t="s">
        <v>201</v>
      </c>
      <c r="C10" s="23">
        <v>33321979943</v>
      </c>
      <c r="E10" s="23">
        <v>318216219</v>
      </c>
      <c r="G10" s="23">
        <v>33003763724</v>
      </c>
      <c r="I10" s="23">
        <v>48252116945</v>
      </c>
      <c r="K10" s="23">
        <v>318216219</v>
      </c>
      <c r="M10" s="23">
        <v>47933900726</v>
      </c>
    </row>
    <row r="11" spans="1:13" ht="21.75" customHeight="1" x14ac:dyDescent="0.2">
      <c r="A11" s="7" t="s">
        <v>202</v>
      </c>
      <c r="C11" s="23">
        <v>1198767</v>
      </c>
      <c r="E11" s="23">
        <v>0</v>
      </c>
      <c r="G11" s="23">
        <v>1198767</v>
      </c>
      <c r="I11" s="23">
        <v>2392648</v>
      </c>
      <c r="K11" s="23">
        <v>0</v>
      </c>
      <c r="M11" s="23">
        <v>2392648</v>
      </c>
    </row>
    <row r="12" spans="1:13" ht="21.75" customHeight="1" x14ac:dyDescent="0.2">
      <c r="A12" s="7" t="s">
        <v>203</v>
      </c>
      <c r="C12" s="23">
        <v>543077604595</v>
      </c>
      <c r="E12" s="23">
        <v>-64265196</v>
      </c>
      <c r="G12" s="23">
        <v>543141869791</v>
      </c>
      <c r="I12" s="23">
        <v>888957236851</v>
      </c>
      <c r="K12" s="23">
        <v>3048834984</v>
      </c>
      <c r="M12" s="23">
        <v>885908401867</v>
      </c>
    </row>
    <row r="13" spans="1:13" ht="21.75" customHeight="1" x14ac:dyDescent="0.2">
      <c r="A13" s="7" t="s">
        <v>204</v>
      </c>
      <c r="C13" s="23">
        <v>1062784723</v>
      </c>
      <c r="E13" s="23">
        <v>-16840681</v>
      </c>
      <c r="G13" s="23">
        <v>1079625404</v>
      </c>
      <c r="I13" s="23">
        <v>1065328641</v>
      </c>
      <c r="K13" s="23">
        <v>0</v>
      </c>
      <c r="M13" s="23">
        <v>1065328641</v>
      </c>
    </row>
    <row r="14" spans="1:13" ht="21.75" customHeight="1" x14ac:dyDescent="0.2">
      <c r="A14" s="7" t="s">
        <v>205</v>
      </c>
      <c r="C14" s="23">
        <v>246542188554</v>
      </c>
      <c r="E14" s="23">
        <v>1267427284</v>
      </c>
      <c r="G14" s="23">
        <v>245274761270</v>
      </c>
      <c r="I14" s="23">
        <v>306415829785</v>
      </c>
      <c r="K14" s="23">
        <v>1452650679</v>
      </c>
      <c r="M14" s="23">
        <v>304963179106</v>
      </c>
    </row>
    <row r="15" spans="1:13" ht="21.75" customHeight="1" x14ac:dyDescent="0.2">
      <c r="A15" s="7" t="s">
        <v>199</v>
      </c>
      <c r="C15" s="23">
        <v>24657535216</v>
      </c>
      <c r="E15" s="23">
        <v>0</v>
      </c>
      <c r="G15" s="23">
        <v>24657535216</v>
      </c>
      <c r="I15" s="23">
        <v>42739726992</v>
      </c>
      <c r="K15" s="23">
        <v>118119925</v>
      </c>
      <c r="M15" s="23">
        <v>42621607067</v>
      </c>
    </row>
    <row r="16" spans="1:13" ht="21.75" customHeight="1" thickBot="1" x14ac:dyDescent="0.25">
      <c r="A16" s="5" t="s">
        <v>24</v>
      </c>
      <c r="C16" s="20">
        <f>SUM(C8:C15)</f>
        <v>1616098204536</v>
      </c>
      <c r="E16" s="20">
        <f>SUM(E8:E15)</f>
        <v>597678064</v>
      </c>
      <c r="G16" s="20">
        <f>SUM(G8:G15)</f>
        <v>1615500526472</v>
      </c>
      <c r="I16" s="20">
        <f>SUM(I8:I15)</f>
        <v>2862644671196</v>
      </c>
      <c r="K16" s="20">
        <f>SUM(K8:K15)</f>
        <v>7726401085</v>
      </c>
      <c r="M16" s="20">
        <f>SUM(M8:M15)</f>
        <v>2854918270111</v>
      </c>
    </row>
    <row r="19" spans="3:9" x14ac:dyDescent="0.2">
      <c r="C19" s="24"/>
      <c r="I19" s="24"/>
    </row>
    <row r="20" spans="3:9" x14ac:dyDescent="0.2">
      <c r="C20" s="24"/>
    </row>
    <row r="21" spans="3:9" x14ac:dyDescent="0.2">
      <c r="I21" s="24"/>
    </row>
    <row r="24" spans="3:9" x14ac:dyDescent="0.2">
      <c r="C24" s="24"/>
      <c r="I24" s="24"/>
    </row>
    <row r="25" spans="3:9" x14ac:dyDescent="0.2">
      <c r="C25" s="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30"/>
  <sheetViews>
    <sheetView rightToLeft="1" topLeftCell="A9" workbookViewId="0">
      <selection activeCell="E19" sqref="E19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9" bestFit="1" customWidth="1"/>
    <col min="6" max="6" width="1.28515625" customWidth="1"/>
    <col min="7" max="7" width="19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9" bestFit="1" customWidth="1"/>
    <col min="14" max="14" width="1.28515625" customWidth="1"/>
    <col min="15" max="15" width="19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2"/>
    <row r="5" spans="1:18" ht="14.45" customHeight="1" x14ac:dyDescent="0.2">
      <c r="A5" s="50" t="s">
        <v>185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 x14ac:dyDescent="0.2">
      <c r="A6" s="45" t="s">
        <v>131</v>
      </c>
      <c r="C6" s="45" t="s">
        <v>145</v>
      </c>
      <c r="D6" s="45"/>
      <c r="E6" s="45"/>
      <c r="F6" s="45"/>
      <c r="G6" s="45"/>
      <c r="H6" s="45"/>
      <c r="I6" s="45"/>
      <c r="K6" s="45" t="s">
        <v>146</v>
      </c>
      <c r="L6" s="45"/>
      <c r="M6" s="45"/>
      <c r="N6" s="45"/>
      <c r="O6" s="45"/>
      <c r="P6" s="45"/>
      <c r="Q6" s="45"/>
      <c r="R6" s="45"/>
    </row>
    <row r="7" spans="1:18" ht="36" customHeight="1" x14ac:dyDescent="0.2">
      <c r="A7" s="45"/>
      <c r="C7" s="10" t="s">
        <v>8</v>
      </c>
      <c r="D7" s="3"/>
      <c r="E7" s="10" t="s">
        <v>186</v>
      </c>
      <c r="F7" s="3"/>
      <c r="G7" s="10" t="s">
        <v>187</v>
      </c>
      <c r="H7" s="3"/>
      <c r="I7" s="10" t="s">
        <v>188</v>
      </c>
      <c r="K7" s="10" t="s">
        <v>8</v>
      </c>
      <c r="L7" s="3"/>
      <c r="M7" s="10" t="s">
        <v>186</v>
      </c>
      <c r="N7" s="3"/>
      <c r="O7" s="10" t="s">
        <v>187</v>
      </c>
      <c r="P7" s="3"/>
      <c r="Q7" s="58" t="s">
        <v>188</v>
      </c>
      <c r="R7" s="58"/>
    </row>
    <row r="8" spans="1:18" ht="21.75" customHeight="1" x14ac:dyDescent="0.2">
      <c r="A8" s="6" t="s">
        <v>68</v>
      </c>
      <c r="C8" s="22">
        <v>5000</v>
      </c>
      <c r="D8" s="16"/>
      <c r="E8" s="22">
        <v>4797390000</v>
      </c>
      <c r="F8" s="16"/>
      <c r="G8" s="22">
        <v>4602146223</v>
      </c>
      <c r="H8" s="16"/>
      <c r="I8" s="22">
        <v>195243777</v>
      </c>
      <c r="J8" s="16"/>
      <c r="K8" s="22">
        <v>5000</v>
      </c>
      <c r="L8" s="16"/>
      <c r="M8" s="22">
        <v>4797390000</v>
      </c>
      <c r="N8" s="16"/>
      <c r="O8" s="22">
        <v>4602146223</v>
      </c>
      <c r="P8" s="16"/>
      <c r="Q8" s="47">
        <v>195243777</v>
      </c>
      <c r="R8" s="47"/>
    </row>
    <row r="9" spans="1:18" ht="21.75" customHeight="1" x14ac:dyDescent="0.2">
      <c r="A9" s="7" t="s">
        <v>71</v>
      </c>
      <c r="C9" s="23">
        <v>5000</v>
      </c>
      <c r="D9" s="16"/>
      <c r="E9" s="23">
        <v>4390811198</v>
      </c>
      <c r="F9" s="16"/>
      <c r="G9" s="23">
        <v>3982688554</v>
      </c>
      <c r="H9" s="16"/>
      <c r="I9" s="23">
        <v>408122644</v>
      </c>
      <c r="J9" s="16"/>
      <c r="K9" s="23">
        <v>10000</v>
      </c>
      <c r="L9" s="16"/>
      <c r="M9" s="23">
        <v>8572536148</v>
      </c>
      <c r="N9" s="16"/>
      <c r="O9" s="23">
        <v>7965377108</v>
      </c>
      <c r="P9" s="16"/>
      <c r="Q9" s="62">
        <v>607159040</v>
      </c>
      <c r="R9" s="62"/>
    </row>
    <row r="10" spans="1:18" ht="21.75" customHeight="1" x14ac:dyDescent="0.2">
      <c r="A10" s="7" t="s">
        <v>106</v>
      </c>
      <c r="C10" s="23">
        <v>14700000</v>
      </c>
      <c r="D10" s="16"/>
      <c r="E10" s="23">
        <v>13234833000000</v>
      </c>
      <c r="F10" s="16"/>
      <c r="G10" s="23">
        <v>13230900000000</v>
      </c>
      <c r="H10" s="16"/>
      <c r="I10" s="23">
        <v>3933000000</v>
      </c>
      <c r="J10" s="16"/>
      <c r="K10" s="23">
        <v>14700000</v>
      </c>
      <c r="L10" s="16"/>
      <c r="M10" s="23">
        <v>13234833000000</v>
      </c>
      <c r="N10" s="16"/>
      <c r="O10" s="23">
        <v>13230900000000</v>
      </c>
      <c r="P10" s="16"/>
      <c r="Q10" s="62">
        <v>3933000000</v>
      </c>
      <c r="R10" s="62"/>
    </row>
    <row r="11" spans="1:18" ht="21.75" customHeight="1" x14ac:dyDescent="0.2">
      <c r="A11" s="7" t="s">
        <v>74</v>
      </c>
      <c r="C11" s="23">
        <v>5000</v>
      </c>
      <c r="D11" s="16"/>
      <c r="E11" s="23">
        <v>4095571822</v>
      </c>
      <c r="F11" s="16"/>
      <c r="G11" s="23">
        <v>4012816843</v>
      </c>
      <c r="H11" s="16"/>
      <c r="I11" s="23">
        <v>82754979</v>
      </c>
      <c r="J11" s="16"/>
      <c r="K11" s="23">
        <v>15000</v>
      </c>
      <c r="L11" s="16"/>
      <c r="M11" s="23">
        <v>12467317215</v>
      </c>
      <c r="N11" s="16"/>
      <c r="O11" s="23">
        <v>12038450531</v>
      </c>
      <c r="P11" s="16"/>
      <c r="Q11" s="62">
        <v>428866684</v>
      </c>
      <c r="R11" s="62"/>
    </row>
    <row r="12" spans="1:18" ht="21.75" customHeight="1" x14ac:dyDescent="0.2">
      <c r="A12" s="7" t="s">
        <v>77</v>
      </c>
      <c r="C12" s="23">
        <v>10000</v>
      </c>
      <c r="D12" s="16"/>
      <c r="E12" s="23">
        <v>8399930055</v>
      </c>
      <c r="F12" s="16"/>
      <c r="G12" s="23">
        <v>9141441056</v>
      </c>
      <c r="H12" s="16"/>
      <c r="I12" s="23">
        <v>-741511001</v>
      </c>
      <c r="J12" s="16"/>
      <c r="K12" s="23">
        <v>10000</v>
      </c>
      <c r="L12" s="16"/>
      <c r="M12" s="23">
        <v>8399930055</v>
      </c>
      <c r="N12" s="16"/>
      <c r="O12" s="23">
        <v>9141441056</v>
      </c>
      <c r="P12" s="16"/>
      <c r="Q12" s="62">
        <v>-741511001</v>
      </c>
      <c r="R12" s="62"/>
    </row>
    <row r="13" spans="1:18" ht="21.75" customHeight="1" x14ac:dyDescent="0.2">
      <c r="A13" s="7" t="s">
        <v>83</v>
      </c>
      <c r="C13" s="23">
        <v>10000</v>
      </c>
      <c r="D13" s="16"/>
      <c r="E13" s="23">
        <v>8213031736</v>
      </c>
      <c r="F13" s="16"/>
      <c r="G13" s="23">
        <v>8589414170</v>
      </c>
      <c r="H13" s="16"/>
      <c r="I13" s="23">
        <v>-376382434</v>
      </c>
      <c r="J13" s="16"/>
      <c r="K13" s="23">
        <v>20000</v>
      </c>
      <c r="L13" s="16"/>
      <c r="M13" s="23">
        <v>16643994908</v>
      </c>
      <c r="N13" s="16"/>
      <c r="O13" s="23">
        <v>18011414170</v>
      </c>
      <c r="P13" s="16"/>
      <c r="Q13" s="62">
        <v>-1367419262</v>
      </c>
      <c r="R13" s="62"/>
    </row>
    <row r="14" spans="1:18" ht="21.75" customHeight="1" x14ac:dyDescent="0.2">
      <c r="A14" s="7" t="s">
        <v>156</v>
      </c>
      <c r="C14" s="23">
        <v>0</v>
      </c>
      <c r="D14" s="16"/>
      <c r="E14" s="23">
        <v>0</v>
      </c>
      <c r="F14" s="16"/>
      <c r="G14" s="23">
        <v>0</v>
      </c>
      <c r="H14" s="16"/>
      <c r="I14" s="23">
        <v>0</v>
      </c>
      <c r="J14" s="16"/>
      <c r="K14" s="23">
        <v>811000</v>
      </c>
      <c r="L14" s="16"/>
      <c r="M14" s="23">
        <v>1499300566000</v>
      </c>
      <c r="N14" s="16"/>
      <c r="O14" s="23">
        <v>1500041232266</v>
      </c>
      <c r="P14" s="16"/>
      <c r="Q14" s="62">
        <v>-740666266</v>
      </c>
      <c r="R14" s="62"/>
    </row>
    <row r="15" spans="1:18" ht="21.75" customHeight="1" x14ac:dyDescent="0.2">
      <c r="A15" s="7" t="s">
        <v>157</v>
      </c>
      <c r="C15" s="23">
        <v>0</v>
      </c>
      <c r="D15" s="16"/>
      <c r="E15" s="23">
        <v>0</v>
      </c>
      <c r="F15" s="16"/>
      <c r="G15" s="23">
        <v>0</v>
      </c>
      <c r="H15" s="16"/>
      <c r="I15" s="23">
        <v>0</v>
      </c>
      <c r="J15" s="16"/>
      <c r="K15" s="23">
        <v>1599640</v>
      </c>
      <c r="L15" s="16"/>
      <c r="M15" s="23">
        <v>1599640000000</v>
      </c>
      <c r="N15" s="16"/>
      <c r="O15" s="23">
        <v>1579329150169</v>
      </c>
      <c r="P15" s="16"/>
      <c r="Q15" s="62">
        <v>20310849831</v>
      </c>
      <c r="R15" s="62"/>
    </row>
    <row r="16" spans="1:18" ht="21.75" customHeight="1" x14ac:dyDescent="0.2">
      <c r="A16" s="7" t="s">
        <v>34</v>
      </c>
      <c r="C16" s="23">
        <v>0</v>
      </c>
      <c r="D16" s="16"/>
      <c r="E16" s="23">
        <v>0</v>
      </c>
      <c r="F16" s="16"/>
      <c r="G16" s="23">
        <v>0</v>
      </c>
      <c r="H16" s="16"/>
      <c r="I16" s="23">
        <v>0</v>
      </c>
      <c r="J16" s="16"/>
      <c r="K16" s="23">
        <v>1374300</v>
      </c>
      <c r="L16" s="16"/>
      <c r="M16" s="23">
        <v>6667067110782</v>
      </c>
      <c r="N16" s="16"/>
      <c r="O16" s="23">
        <v>6669598781329</v>
      </c>
      <c r="P16" s="16"/>
      <c r="Q16" s="62">
        <v>-2531670547</v>
      </c>
      <c r="R16" s="62"/>
    </row>
    <row r="17" spans="1:18" ht="21.75" customHeight="1" x14ac:dyDescent="0.2">
      <c r="A17" s="7" t="s">
        <v>50</v>
      </c>
      <c r="C17" s="23">
        <v>0</v>
      </c>
      <c r="D17" s="16"/>
      <c r="E17" s="23">
        <v>0</v>
      </c>
      <c r="F17" s="16"/>
      <c r="G17" s="23">
        <v>0</v>
      </c>
      <c r="H17" s="16"/>
      <c r="I17" s="23">
        <v>0</v>
      </c>
      <c r="J17" s="16"/>
      <c r="K17" s="23">
        <v>200</v>
      </c>
      <c r="L17" s="16"/>
      <c r="M17" s="23">
        <v>176609524</v>
      </c>
      <c r="N17" s="16"/>
      <c r="O17" s="23">
        <f>164097326+39577</f>
        <v>164136903</v>
      </c>
      <c r="P17" s="16"/>
      <c r="Q17" s="62">
        <f>M17-O17</f>
        <v>12472621</v>
      </c>
      <c r="R17" s="62"/>
    </row>
    <row r="18" spans="1:18" ht="21.75" customHeight="1" x14ac:dyDescent="0.2">
      <c r="A18" s="8" t="s">
        <v>92</v>
      </c>
      <c r="C18" s="23">
        <v>0</v>
      </c>
      <c r="D18" s="16"/>
      <c r="E18" s="29">
        <v>0</v>
      </c>
      <c r="F18" s="16"/>
      <c r="G18" s="29">
        <v>0</v>
      </c>
      <c r="H18" s="16"/>
      <c r="I18" s="29">
        <v>0</v>
      </c>
      <c r="J18" s="16"/>
      <c r="K18" s="23">
        <v>15000</v>
      </c>
      <c r="L18" s="16"/>
      <c r="M18" s="29">
        <v>14729486486</v>
      </c>
      <c r="N18" s="16"/>
      <c r="O18" s="29">
        <v>14991843750</v>
      </c>
      <c r="P18" s="16"/>
      <c r="Q18" s="60">
        <v>-262357264</v>
      </c>
      <c r="R18" s="60"/>
    </row>
    <row r="19" spans="1:18" ht="21.75" customHeight="1" x14ac:dyDescent="0.2">
      <c r="A19" s="5" t="s">
        <v>24</v>
      </c>
      <c r="C19" s="23"/>
      <c r="D19" s="16"/>
      <c r="E19" s="20">
        <v>13264729734811</v>
      </c>
      <c r="F19" s="16"/>
      <c r="G19" s="20">
        <v>13261228506846</v>
      </c>
      <c r="H19" s="16"/>
      <c r="I19" s="20">
        <v>3501227965</v>
      </c>
      <c r="J19" s="16"/>
      <c r="K19" s="23"/>
      <c r="L19" s="16"/>
      <c r="M19" s="20">
        <f>SUM(M8:M18)</f>
        <v>23066627941118</v>
      </c>
      <c r="N19" s="16"/>
      <c r="O19" s="20">
        <f>SUM(O8:O18)</f>
        <v>23046783973505</v>
      </c>
      <c r="P19" s="16"/>
      <c r="Q19" s="61">
        <f t="shared" ref="Q19" si="0">SUM(Q8:R18)</f>
        <v>19843967613</v>
      </c>
      <c r="R19" s="61"/>
    </row>
    <row r="20" spans="1:18" x14ac:dyDescent="0.2"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x14ac:dyDescent="0.2"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2">
      <c r="C22" s="16"/>
      <c r="D22" s="16"/>
      <c r="E22" s="24"/>
      <c r="F22" s="16"/>
      <c r="G22" s="16"/>
      <c r="H22" s="16"/>
      <c r="I22" s="24"/>
      <c r="J22" s="16"/>
      <c r="K22" s="16"/>
      <c r="L22" s="16"/>
      <c r="M22" s="24"/>
      <c r="N22" s="16"/>
      <c r="O22" s="24"/>
      <c r="P22" s="16"/>
      <c r="Q22" s="16"/>
      <c r="R22" s="16"/>
    </row>
    <row r="23" spans="1:18" x14ac:dyDescent="0.2">
      <c r="G23" s="38"/>
      <c r="I23" s="38"/>
      <c r="O23" s="38"/>
    </row>
    <row r="24" spans="1:18" x14ac:dyDescent="0.2">
      <c r="M24" s="38"/>
    </row>
    <row r="25" spans="1:18" x14ac:dyDescent="0.2">
      <c r="O25" s="38"/>
    </row>
    <row r="26" spans="1:18" x14ac:dyDescent="0.2">
      <c r="O26" s="38"/>
    </row>
    <row r="27" spans="1:18" x14ac:dyDescent="0.2">
      <c r="I27" s="38"/>
      <c r="M27" s="38"/>
      <c r="O27" s="38"/>
    </row>
    <row r="30" spans="1:18" x14ac:dyDescent="0.2">
      <c r="I30" s="38"/>
      <c r="O30" s="38"/>
    </row>
  </sheetData>
  <mergeCells count="2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7"/>
  <sheetViews>
    <sheetView rightToLeft="1" topLeftCell="A20" workbookViewId="0">
      <selection activeCell="G26" sqref="G26"/>
    </sheetView>
  </sheetViews>
  <sheetFormatPr defaultRowHeight="12.75" x14ac:dyDescent="0.2"/>
  <cols>
    <col min="1" max="1" width="40.28515625" customWidth="1"/>
    <col min="2" max="2" width="1.28515625" customWidth="1"/>
    <col min="3" max="3" width="12" style="16" bestFit="1" customWidth="1"/>
    <col min="4" max="4" width="1.28515625" style="16" customWidth="1"/>
    <col min="5" max="5" width="19.85546875" style="16" bestFit="1" customWidth="1"/>
    <col min="6" max="6" width="1.28515625" style="16" customWidth="1"/>
    <col min="7" max="7" width="20" style="16" bestFit="1" customWidth="1"/>
    <col min="8" max="8" width="1.28515625" style="16" customWidth="1"/>
    <col min="9" max="9" width="26.28515625" style="16" bestFit="1" customWidth="1"/>
    <col min="10" max="10" width="1.28515625" style="16" customWidth="1"/>
    <col min="11" max="11" width="12" style="16" bestFit="1" customWidth="1"/>
    <col min="12" max="12" width="1.28515625" style="16" customWidth="1"/>
    <col min="13" max="13" width="19.85546875" style="16" bestFit="1" customWidth="1"/>
    <col min="14" max="14" width="1.28515625" style="16" customWidth="1"/>
    <col min="15" max="15" width="19.7109375" style="16" bestFit="1" customWidth="1"/>
    <col min="16" max="16" width="1.28515625" style="16" customWidth="1"/>
    <col min="17" max="17" width="17.28515625" style="16" customWidth="1"/>
    <col min="18" max="18" width="1.28515625" customWidth="1"/>
    <col min="19" max="19" width="0.28515625" customWidth="1"/>
  </cols>
  <sheetData>
    <row r="1" spans="1:1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2"/>
    <row r="5" spans="1:18" ht="14.45" customHeight="1" x14ac:dyDescent="0.2">
      <c r="A5" s="50" t="s">
        <v>189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 x14ac:dyDescent="0.2">
      <c r="A6" s="45" t="s">
        <v>131</v>
      </c>
      <c r="C6" s="45" t="s">
        <v>145</v>
      </c>
      <c r="D6" s="45"/>
      <c r="E6" s="45"/>
      <c r="F6" s="45"/>
      <c r="G6" s="45"/>
      <c r="H6" s="45"/>
      <c r="I6" s="45"/>
      <c r="K6" s="45" t="s">
        <v>146</v>
      </c>
      <c r="L6" s="45"/>
      <c r="M6" s="45"/>
      <c r="N6" s="45"/>
      <c r="O6" s="45"/>
      <c r="P6" s="45"/>
      <c r="Q6" s="45"/>
      <c r="R6" s="45"/>
    </row>
    <row r="7" spans="1:18" ht="43.5" customHeight="1" x14ac:dyDescent="0.2">
      <c r="A7" s="45"/>
      <c r="C7" s="10" t="s">
        <v>8</v>
      </c>
      <c r="D7" s="17"/>
      <c r="E7" s="10" t="s">
        <v>10</v>
      </c>
      <c r="F7" s="17"/>
      <c r="G7" s="10" t="s">
        <v>187</v>
      </c>
      <c r="H7" s="17"/>
      <c r="I7" s="10" t="s">
        <v>190</v>
      </c>
      <c r="K7" s="10" t="s">
        <v>8</v>
      </c>
      <c r="L7" s="17"/>
      <c r="M7" s="10" t="s">
        <v>10</v>
      </c>
      <c r="N7" s="17"/>
      <c r="O7" s="10" t="s">
        <v>187</v>
      </c>
      <c r="P7" s="17"/>
      <c r="Q7" s="58" t="s">
        <v>190</v>
      </c>
      <c r="R7" s="58"/>
    </row>
    <row r="8" spans="1:18" ht="21.75" customHeight="1" x14ac:dyDescent="0.2">
      <c r="A8" s="6" t="s">
        <v>23</v>
      </c>
      <c r="C8" s="22">
        <v>16500000</v>
      </c>
      <c r="E8" s="22">
        <v>435338912250</v>
      </c>
      <c r="G8" s="22">
        <v>491737408290</v>
      </c>
      <c r="I8" s="22">
        <v>-56398496039</v>
      </c>
      <c r="K8" s="22">
        <v>16500000</v>
      </c>
      <c r="M8" s="22">
        <v>435338912250</v>
      </c>
      <c r="O8" s="22">
        <v>456367945590</v>
      </c>
      <c r="Q8" s="47">
        <v>-21029033339</v>
      </c>
      <c r="R8" s="47"/>
    </row>
    <row r="9" spans="1:18" ht="21.75" customHeight="1" x14ac:dyDescent="0.2">
      <c r="A9" s="7" t="s">
        <v>53</v>
      </c>
      <c r="C9" s="23">
        <v>832807</v>
      </c>
      <c r="E9" s="23">
        <v>832354161193</v>
      </c>
      <c r="G9" s="23">
        <v>832354161193</v>
      </c>
      <c r="I9" s="23">
        <v>0</v>
      </c>
      <c r="K9" s="23">
        <v>832807</v>
      </c>
      <c r="M9" s="23">
        <v>832354161193</v>
      </c>
      <c r="O9" s="23">
        <v>811163256603</v>
      </c>
      <c r="Q9" s="62">
        <v>21190904590</v>
      </c>
      <c r="R9" s="62"/>
    </row>
    <row r="10" spans="1:18" ht="21.75" customHeight="1" x14ac:dyDescent="0.2">
      <c r="A10" s="7" t="s">
        <v>59</v>
      </c>
      <c r="C10" s="23">
        <v>10000</v>
      </c>
      <c r="E10" s="23">
        <v>7627850100</v>
      </c>
      <c r="G10" s="23">
        <v>7627850100</v>
      </c>
      <c r="I10" s="23">
        <v>0</v>
      </c>
      <c r="K10" s="23">
        <v>10000</v>
      </c>
      <c r="M10" s="23">
        <v>7627850100</v>
      </c>
      <c r="O10" s="23">
        <v>7627850100</v>
      </c>
      <c r="Q10" s="62">
        <v>0</v>
      </c>
      <c r="R10" s="62"/>
    </row>
    <row r="11" spans="1:18" ht="21.75" customHeight="1" x14ac:dyDescent="0.2">
      <c r="A11" s="7" t="s">
        <v>62</v>
      </c>
      <c r="C11" s="23">
        <v>520854</v>
      </c>
      <c r="E11" s="23">
        <v>496921254845</v>
      </c>
      <c r="G11" s="23">
        <v>486733684571</v>
      </c>
      <c r="I11" s="23">
        <v>10187570274</v>
      </c>
      <c r="K11" s="23">
        <v>520854</v>
      </c>
      <c r="M11" s="23">
        <v>496921254845</v>
      </c>
      <c r="O11" s="23">
        <v>494542246355</v>
      </c>
      <c r="Q11" s="62">
        <v>2379008490</v>
      </c>
      <c r="R11" s="62"/>
    </row>
    <row r="12" spans="1:18" ht="21.75" customHeight="1" x14ac:dyDescent="0.2">
      <c r="A12" s="7" t="s">
        <v>65</v>
      </c>
      <c r="C12" s="23">
        <v>500000</v>
      </c>
      <c r="E12" s="23">
        <v>478739543750</v>
      </c>
      <c r="G12" s="23">
        <v>477100435500</v>
      </c>
      <c r="I12" s="23">
        <v>1639108250</v>
      </c>
      <c r="K12" s="23">
        <v>500000</v>
      </c>
      <c r="M12" s="23">
        <v>478739543750</v>
      </c>
      <c r="O12" s="23">
        <v>473742262500</v>
      </c>
      <c r="Q12" s="62">
        <v>4997281250</v>
      </c>
      <c r="R12" s="62"/>
    </row>
    <row r="13" spans="1:18" ht="21.75" customHeight="1" x14ac:dyDescent="0.2">
      <c r="A13" s="7" t="s">
        <v>95</v>
      </c>
      <c r="C13" s="23">
        <v>1500000</v>
      </c>
      <c r="E13" s="23">
        <v>1499184375000</v>
      </c>
      <c r="G13" s="23">
        <v>1499184375000</v>
      </c>
      <c r="I13" s="23">
        <v>0</v>
      </c>
      <c r="K13" s="23">
        <v>1500000</v>
      </c>
      <c r="M13" s="23">
        <v>1499184375000</v>
      </c>
      <c r="O13" s="23">
        <v>1499184375000</v>
      </c>
      <c r="Q13" s="62">
        <v>0</v>
      </c>
      <c r="R13" s="62"/>
    </row>
    <row r="14" spans="1:18" ht="21.75" customHeight="1" x14ac:dyDescent="0.2">
      <c r="A14" s="7" t="s">
        <v>47</v>
      </c>
      <c r="C14" s="23">
        <v>2000000</v>
      </c>
      <c r="E14" s="23">
        <v>1795011431525</v>
      </c>
      <c r="G14" s="23">
        <v>1799508984650</v>
      </c>
      <c r="I14" s="23">
        <v>-4497553124</v>
      </c>
      <c r="K14" s="23">
        <v>2000000</v>
      </c>
      <c r="M14" s="23">
        <v>1795011431525</v>
      </c>
      <c r="O14" s="23">
        <v>1776674647927</v>
      </c>
      <c r="Q14" s="62">
        <v>18336783598</v>
      </c>
      <c r="R14" s="62"/>
    </row>
    <row r="15" spans="1:18" ht="21.75" customHeight="1" x14ac:dyDescent="0.2">
      <c r="A15" s="7" t="s">
        <v>38</v>
      </c>
      <c r="C15" s="23">
        <v>4308000</v>
      </c>
      <c r="E15" s="23">
        <v>8255733254822</v>
      </c>
      <c r="G15" s="23">
        <v>8116453274070</v>
      </c>
      <c r="I15" s="23">
        <v>139279980752</v>
      </c>
      <c r="K15" s="23">
        <v>4308000</v>
      </c>
      <c r="M15" s="23">
        <v>8255733254822</v>
      </c>
      <c r="O15" s="23">
        <v>7895991547958</v>
      </c>
      <c r="Q15" s="62">
        <v>359741706864</v>
      </c>
      <c r="R15" s="62"/>
    </row>
    <row r="16" spans="1:18" ht="21.75" customHeight="1" x14ac:dyDescent="0.2">
      <c r="A16" s="7" t="s">
        <v>98</v>
      </c>
      <c r="C16" s="23">
        <v>7999800</v>
      </c>
      <c r="E16" s="23">
        <v>7995450108750</v>
      </c>
      <c r="G16" s="23">
        <v>7326970396204</v>
      </c>
      <c r="I16" s="23">
        <v>668479712546</v>
      </c>
      <c r="K16" s="23">
        <v>7999800</v>
      </c>
      <c r="M16" s="23">
        <v>7995450108750</v>
      </c>
      <c r="O16" s="23">
        <v>7326970396204</v>
      </c>
      <c r="Q16" s="62">
        <v>668479712546</v>
      </c>
      <c r="R16" s="62"/>
    </row>
    <row r="17" spans="1:18" ht="21.75" customHeight="1" x14ac:dyDescent="0.2">
      <c r="A17" s="7" t="s">
        <v>34</v>
      </c>
      <c r="C17" s="23">
        <v>945500</v>
      </c>
      <c r="E17" s="23">
        <v>4760035037289</v>
      </c>
      <c r="G17" s="23">
        <v>4673528765339</v>
      </c>
      <c r="I17" s="23">
        <v>86506271950</v>
      </c>
      <c r="K17" s="23">
        <v>945500</v>
      </c>
      <c r="M17" s="23">
        <v>4760035037289</v>
      </c>
      <c r="O17" s="23">
        <v>4588594664741</v>
      </c>
      <c r="Q17" s="62">
        <v>171440372548</v>
      </c>
      <c r="R17" s="62"/>
    </row>
    <row r="18" spans="1:18" ht="21.75" customHeight="1" x14ac:dyDescent="0.2">
      <c r="A18" s="7" t="s">
        <v>86</v>
      </c>
      <c r="C18" s="23">
        <v>1000000</v>
      </c>
      <c r="E18" s="23">
        <v>999456250000</v>
      </c>
      <c r="G18" s="23">
        <v>999456250000</v>
      </c>
      <c r="I18" s="23">
        <v>0</v>
      </c>
      <c r="K18" s="23">
        <v>1000000</v>
      </c>
      <c r="M18" s="23">
        <v>999456250000</v>
      </c>
      <c r="O18" s="23">
        <v>995456426087</v>
      </c>
      <c r="Q18" s="62">
        <v>3999823913</v>
      </c>
      <c r="R18" s="62"/>
    </row>
    <row r="19" spans="1:18" ht="21.75" customHeight="1" x14ac:dyDescent="0.2">
      <c r="A19" s="7" t="s">
        <v>56</v>
      </c>
      <c r="C19" s="23">
        <v>1000000</v>
      </c>
      <c r="E19" s="23">
        <v>999456250000</v>
      </c>
      <c r="G19" s="23">
        <v>999456250000</v>
      </c>
      <c r="I19" s="23">
        <v>0</v>
      </c>
      <c r="K19" s="23">
        <v>1000000</v>
      </c>
      <c r="M19" s="23">
        <v>999456250000</v>
      </c>
      <c r="O19" s="23">
        <v>899510625000</v>
      </c>
      <c r="Q19" s="62">
        <v>99945625000</v>
      </c>
      <c r="R19" s="62"/>
    </row>
    <row r="20" spans="1:18" ht="21.75" customHeight="1" x14ac:dyDescent="0.2">
      <c r="A20" s="7" t="s">
        <v>68</v>
      </c>
      <c r="C20" s="23">
        <v>3499343</v>
      </c>
      <c r="E20" s="23">
        <v>3357542622954</v>
      </c>
      <c r="G20" s="23">
        <v>3262296444488</v>
      </c>
      <c r="I20" s="23">
        <v>95246178466</v>
      </c>
      <c r="K20" s="23">
        <v>3499343</v>
      </c>
      <c r="M20" s="23">
        <v>3357542622954</v>
      </c>
      <c r="O20" s="23">
        <v>3220897633078</v>
      </c>
      <c r="Q20" s="62">
        <v>136644989876</v>
      </c>
      <c r="R20" s="62"/>
    </row>
    <row r="21" spans="1:18" ht="21.75" customHeight="1" x14ac:dyDescent="0.2">
      <c r="A21" s="7" t="s">
        <v>41</v>
      </c>
      <c r="C21" s="23">
        <v>1004200</v>
      </c>
      <c r="E21" s="23">
        <v>4670866929770</v>
      </c>
      <c r="G21" s="23">
        <v>4598640548462</v>
      </c>
      <c r="I21" s="23">
        <v>72226381308</v>
      </c>
      <c r="K21" s="23">
        <v>1004200</v>
      </c>
      <c r="M21" s="23">
        <v>4670866929770</v>
      </c>
      <c r="O21" s="23">
        <v>4521255427113</v>
      </c>
      <c r="Q21" s="62">
        <v>149611502657</v>
      </c>
      <c r="R21" s="62"/>
    </row>
    <row r="22" spans="1:18" ht="21.75" customHeight="1" x14ac:dyDescent="0.2">
      <c r="A22" s="7" t="s">
        <v>50</v>
      </c>
      <c r="C22" s="23">
        <v>7999600</v>
      </c>
      <c r="E22" s="23">
        <v>7995250217500</v>
      </c>
      <c r="G22" s="23">
        <v>7236317081104</v>
      </c>
      <c r="I22" s="23">
        <v>758933136396</v>
      </c>
      <c r="K22" s="23">
        <v>7999600</v>
      </c>
      <c r="M22" s="23">
        <v>7995250217500</v>
      </c>
      <c r="O22" s="23">
        <v>6563564746800</v>
      </c>
      <c r="Q22" s="62">
        <v>1431685470700</v>
      </c>
      <c r="R22" s="62"/>
    </row>
    <row r="23" spans="1:18" ht="21.75" customHeight="1" x14ac:dyDescent="0.2">
      <c r="A23" s="7" t="s">
        <v>44</v>
      </c>
      <c r="C23" s="23">
        <v>11200000</v>
      </c>
      <c r="E23" s="23">
        <v>10481820609260</v>
      </c>
      <c r="G23" s="23">
        <v>10189346128780</v>
      </c>
      <c r="I23" s="23">
        <v>292474480480</v>
      </c>
      <c r="K23" s="23">
        <v>11200000</v>
      </c>
      <c r="M23" s="23">
        <v>10481820609260</v>
      </c>
      <c r="O23" s="23">
        <v>9860750517273</v>
      </c>
      <c r="Q23" s="62">
        <v>621070091987</v>
      </c>
      <c r="R23" s="62"/>
    </row>
    <row r="24" spans="1:18" ht="21.75" customHeight="1" x14ac:dyDescent="0.2">
      <c r="A24" s="7" t="s">
        <v>89</v>
      </c>
      <c r="C24" s="23">
        <v>1000000</v>
      </c>
      <c r="E24" s="23">
        <v>999456250000</v>
      </c>
      <c r="G24" s="23">
        <v>999456250000</v>
      </c>
      <c r="I24" s="23">
        <v>0</v>
      </c>
      <c r="K24" s="23">
        <v>1000000</v>
      </c>
      <c r="M24" s="23">
        <v>999456250000</v>
      </c>
      <c r="O24" s="23">
        <v>999456250000</v>
      </c>
      <c r="Q24" s="62">
        <v>0</v>
      </c>
      <c r="R24" s="62"/>
    </row>
    <row r="25" spans="1:18" ht="21.75" customHeight="1" x14ac:dyDescent="0.2">
      <c r="A25" s="7" t="s">
        <v>71</v>
      </c>
      <c r="C25" s="23">
        <v>1165670</v>
      </c>
      <c r="E25" s="23">
        <v>1023647377717</v>
      </c>
      <c r="G25" s="23">
        <v>975101300889</v>
      </c>
      <c r="I25" s="23">
        <v>48546076822</v>
      </c>
      <c r="K25" s="23">
        <v>1165670</v>
      </c>
      <c r="M25" s="23">
        <v>1023647377717</v>
      </c>
      <c r="O25" s="23">
        <v>928500113434</v>
      </c>
      <c r="Q25" s="62">
        <v>95147264283</v>
      </c>
      <c r="R25" s="62"/>
    </row>
    <row r="26" spans="1:18" ht="21.75" customHeight="1" x14ac:dyDescent="0.2">
      <c r="A26" s="7" t="s">
        <v>74</v>
      </c>
      <c r="C26" s="23">
        <v>5500772</v>
      </c>
      <c r="E26" s="23">
        <v>4505761359664</v>
      </c>
      <c r="G26" s="23">
        <v>4662178044340</v>
      </c>
      <c r="I26" s="23">
        <v>-156416684675</v>
      </c>
      <c r="K26" s="23">
        <v>5500772</v>
      </c>
      <c r="M26" s="23">
        <v>4505761359664</v>
      </c>
      <c r="O26" s="23">
        <v>4414718107045</v>
      </c>
      <c r="Q26" s="62">
        <v>91043252613</v>
      </c>
      <c r="R26" s="62"/>
    </row>
    <row r="27" spans="1:18" ht="21.75" customHeight="1" x14ac:dyDescent="0.2">
      <c r="A27" s="7" t="s">
        <v>77</v>
      </c>
      <c r="C27" s="23">
        <v>12925178</v>
      </c>
      <c r="E27" s="23">
        <v>11069562678840</v>
      </c>
      <c r="G27" s="23">
        <v>11815475281097</v>
      </c>
      <c r="I27" s="23">
        <v>-745912602256</v>
      </c>
      <c r="K27" s="23">
        <v>12925178</v>
      </c>
      <c r="M27" s="23">
        <v>11069562678840</v>
      </c>
      <c r="O27" s="23">
        <v>11815475281097</v>
      </c>
      <c r="Q27" s="62">
        <v>-745912602256</v>
      </c>
      <c r="R27" s="62"/>
    </row>
    <row r="28" spans="1:18" ht="21.75" customHeight="1" x14ac:dyDescent="0.2">
      <c r="A28" s="7" t="s">
        <v>80</v>
      </c>
      <c r="C28" s="23">
        <v>5000</v>
      </c>
      <c r="E28" s="23">
        <v>4082778781</v>
      </c>
      <c r="G28" s="23">
        <v>4082778781</v>
      </c>
      <c r="I28" s="23">
        <v>0</v>
      </c>
      <c r="K28" s="23">
        <v>5000</v>
      </c>
      <c r="M28" s="23">
        <v>4082778781</v>
      </c>
      <c r="O28" s="23">
        <v>4158760095</v>
      </c>
      <c r="Q28" s="62">
        <v>-75981313</v>
      </c>
      <c r="R28" s="62"/>
    </row>
    <row r="29" spans="1:18" ht="21.75" customHeight="1" x14ac:dyDescent="0.2">
      <c r="A29" s="7" t="s">
        <v>92</v>
      </c>
      <c r="C29" s="23">
        <v>37985000</v>
      </c>
      <c r="E29" s="23">
        <v>37964345656250</v>
      </c>
      <c r="G29" s="23">
        <v>37964345656250</v>
      </c>
      <c r="I29" s="23">
        <v>0</v>
      </c>
      <c r="K29" s="23">
        <v>37985000</v>
      </c>
      <c r="M29" s="23">
        <v>37964345656250</v>
      </c>
      <c r="O29" s="23">
        <v>37964345656250</v>
      </c>
      <c r="Q29" s="62">
        <v>0</v>
      </c>
      <c r="R29" s="62"/>
    </row>
    <row r="30" spans="1:18" ht="21.75" customHeight="1" x14ac:dyDescent="0.2">
      <c r="A30" s="7" t="s">
        <v>83</v>
      </c>
      <c r="C30" s="23">
        <v>27894178</v>
      </c>
      <c r="E30" s="23">
        <v>22958365180276</v>
      </c>
      <c r="G30" s="23">
        <v>22559046267971</v>
      </c>
      <c r="I30" s="23">
        <v>399318912305</v>
      </c>
      <c r="K30" s="23">
        <v>27894178</v>
      </c>
      <c r="M30" s="23">
        <v>22958365180276</v>
      </c>
      <c r="O30" s="23">
        <v>23959464777821</v>
      </c>
      <c r="Q30" s="62">
        <v>-1001099597544</v>
      </c>
      <c r="R30" s="62"/>
    </row>
    <row r="31" spans="1:18" ht="21.75" customHeight="1" x14ac:dyDescent="0.2">
      <c r="A31" s="7" t="s">
        <v>101</v>
      </c>
      <c r="C31" s="23">
        <v>6773103</v>
      </c>
      <c r="E31" s="23">
        <v>5512135725382</v>
      </c>
      <c r="G31" s="23">
        <v>6068700288000</v>
      </c>
      <c r="I31" s="23">
        <v>-556564562617</v>
      </c>
      <c r="K31" s="23">
        <v>6773103</v>
      </c>
      <c r="M31" s="23">
        <v>5512135725382</v>
      </c>
      <c r="O31" s="23">
        <v>6068700288000</v>
      </c>
      <c r="Q31" s="62">
        <v>-556564562617</v>
      </c>
      <c r="R31" s="62"/>
    </row>
    <row r="32" spans="1:18" ht="21.75" customHeight="1" x14ac:dyDescent="0.2">
      <c r="A32" s="8" t="s">
        <v>104</v>
      </c>
      <c r="C32" s="23">
        <v>11276948</v>
      </c>
      <c r="E32" s="29">
        <v>9086419279647</v>
      </c>
      <c r="G32" s="29">
        <v>10048550054360</v>
      </c>
      <c r="I32" s="29">
        <v>-962130774712</v>
      </c>
      <c r="K32" s="23">
        <v>11276948</v>
      </c>
      <c r="M32" s="29">
        <v>9086419279647</v>
      </c>
      <c r="O32" s="29">
        <v>10048550054360</v>
      </c>
      <c r="Q32" s="60">
        <v>-962130774712</v>
      </c>
      <c r="R32" s="60"/>
    </row>
    <row r="33" spans="1:18" ht="21.75" customHeight="1" x14ac:dyDescent="0.2">
      <c r="A33" s="5" t="s">
        <v>24</v>
      </c>
      <c r="C33" s="23"/>
      <c r="E33" s="20">
        <v>148184565095565</v>
      </c>
      <c r="G33" s="20">
        <v>148093647959439</v>
      </c>
      <c r="I33" s="20">
        <f>SUM(I8:I32)</f>
        <v>90917136126</v>
      </c>
      <c r="K33" s="23"/>
      <c r="M33" s="20">
        <f>SUM(M8:M32)</f>
        <v>148184565095565</v>
      </c>
      <c r="O33" s="20">
        <f>SUM(O8:O32)</f>
        <v>147595663856431</v>
      </c>
      <c r="Q33" s="63">
        <f t="shared" ref="Q33" si="0">SUM(Q8:R32)</f>
        <v>588901239134</v>
      </c>
      <c r="R33" s="63"/>
    </row>
    <row r="37" spans="1:18" x14ac:dyDescent="0.2">
      <c r="E37" s="24"/>
      <c r="M37" s="24"/>
    </row>
  </sheetData>
  <mergeCells count="3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33:R33"/>
    <mergeCell ref="Q28:R28"/>
    <mergeCell ref="Q29:R29"/>
    <mergeCell ref="Q30:R30"/>
    <mergeCell ref="Q31:R31"/>
    <mergeCell ref="Q32:R3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44"/>
  <sheetViews>
    <sheetView rightToLeft="1" topLeftCell="A12" workbookViewId="0">
      <selection activeCell="AN6" sqref="AN6:AN10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style="16" customWidth="1"/>
    <col min="5" max="5" width="1.28515625" style="16" customWidth="1"/>
    <col min="6" max="6" width="24.7109375" style="16" customWidth="1"/>
    <col min="7" max="7" width="1.28515625" style="16" customWidth="1"/>
    <col min="8" max="8" width="13" style="16" customWidth="1"/>
    <col min="9" max="9" width="1.28515625" style="16" customWidth="1"/>
    <col min="10" max="10" width="13" style="16" customWidth="1"/>
    <col min="11" max="11" width="1.28515625" style="16" customWidth="1"/>
    <col min="12" max="12" width="11.7109375" style="16" customWidth="1"/>
    <col min="13" max="13" width="1.28515625" style="16" customWidth="1"/>
    <col min="14" max="14" width="13" style="16" customWidth="1"/>
    <col min="15" max="15" width="1.28515625" style="16" customWidth="1"/>
    <col min="16" max="16" width="13" style="16" customWidth="1"/>
    <col min="17" max="17" width="1.28515625" style="16" customWidth="1"/>
    <col min="18" max="18" width="20" style="16" bestFit="1" customWidth="1"/>
    <col min="19" max="19" width="1.28515625" style="16" customWidth="1"/>
    <col min="20" max="20" width="20.140625" style="16" bestFit="1" customWidth="1"/>
    <col min="21" max="21" width="1.28515625" style="16" customWidth="1"/>
    <col min="22" max="22" width="11" style="16" bestFit="1" customWidth="1"/>
    <col min="23" max="23" width="1.28515625" style="16" customWidth="1"/>
    <col min="24" max="24" width="19" style="16" bestFit="1" customWidth="1"/>
    <col min="25" max="25" width="1.28515625" style="16" customWidth="1"/>
    <col min="26" max="26" width="11" style="16" bestFit="1" customWidth="1"/>
    <col min="27" max="27" width="1.28515625" style="16" customWidth="1"/>
    <col min="28" max="28" width="19" style="16" bestFit="1" customWidth="1"/>
    <col min="29" max="29" width="1.28515625" style="12" customWidth="1"/>
    <col min="30" max="30" width="15.5703125" style="12" customWidth="1"/>
    <col min="31" max="31" width="1.28515625" style="12" customWidth="1"/>
    <col min="32" max="32" width="15.5703125" style="12" customWidth="1"/>
    <col min="33" max="33" width="1.28515625" style="12" customWidth="1"/>
    <col min="34" max="34" width="20" style="12" bestFit="1" customWidth="1"/>
    <col min="35" max="35" width="1.28515625" style="12" customWidth="1"/>
    <col min="36" max="36" width="20" style="12" bestFit="1" customWidth="1"/>
    <col min="37" max="37" width="1.28515625" style="12" customWidth="1"/>
    <col min="38" max="38" width="14.28515625" style="12" customWidth="1"/>
    <col min="39" max="39" width="0.28515625" customWidth="1"/>
    <col min="40" max="40" width="17.42578125" bestFit="1" customWidth="1"/>
  </cols>
  <sheetData>
    <row r="1" spans="1:40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</row>
    <row r="2" spans="1:40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1:40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40" ht="14.45" customHeight="1" x14ac:dyDescent="0.2"/>
    <row r="5" spans="1:40" ht="14.45" customHeight="1" x14ac:dyDescent="0.2">
      <c r="A5" s="1" t="s">
        <v>25</v>
      </c>
      <c r="B5" s="50" t="s">
        <v>26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6" spans="1:40" ht="14.45" customHeight="1" x14ac:dyDescent="0.2">
      <c r="A6" s="45" t="s">
        <v>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 t="s">
        <v>3</v>
      </c>
      <c r="Q6" s="45"/>
      <c r="R6" s="45"/>
      <c r="S6" s="45"/>
      <c r="T6" s="45"/>
      <c r="V6" s="45" t="s">
        <v>4</v>
      </c>
      <c r="W6" s="45"/>
      <c r="X6" s="45"/>
      <c r="Y6" s="45"/>
      <c r="Z6" s="45"/>
      <c r="AA6" s="45"/>
      <c r="AB6" s="45"/>
      <c r="AD6" s="45" t="s">
        <v>5</v>
      </c>
      <c r="AE6" s="45"/>
      <c r="AF6" s="45"/>
      <c r="AG6" s="45"/>
      <c r="AH6" s="45"/>
      <c r="AI6" s="45"/>
      <c r="AJ6" s="45"/>
      <c r="AK6" s="45"/>
      <c r="AL6" s="45"/>
    </row>
    <row r="7" spans="1:40" ht="14.45" customHeight="1" x14ac:dyDescent="0.2">
      <c r="A7" s="3"/>
      <c r="B7" s="3"/>
      <c r="C7" s="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V7" s="44" t="s">
        <v>6</v>
      </c>
      <c r="W7" s="44"/>
      <c r="X7" s="44"/>
      <c r="Y7" s="17"/>
      <c r="Z7" s="44" t="s">
        <v>7</v>
      </c>
      <c r="AA7" s="44"/>
      <c r="AB7" s="44"/>
      <c r="AD7" s="13"/>
      <c r="AE7" s="13"/>
      <c r="AF7" s="13"/>
      <c r="AG7" s="13"/>
      <c r="AH7" s="13"/>
      <c r="AI7" s="13"/>
      <c r="AJ7" s="13"/>
      <c r="AK7" s="13"/>
      <c r="AL7" s="13"/>
    </row>
    <row r="8" spans="1:40" ht="14.45" customHeight="1" x14ac:dyDescent="0.2">
      <c r="A8" s="45" t="s">
        <v>28</v>
      </c>
      <c r="B8" s="45"/>
      <c r="D8" s="2" t="s">
        <v>29</v>
      </c>
      <c r="F8" s="2" t="s">
        <v>30</v>
      </c>
      <c r="H8" s="2" t="s">
        <v>31</v>
      </c>
      <c r="J8" s="2" t="s">
        <v>32</v>
      </c>
      <c r="L8" s="2" t="s">
        <v>33</v>
      </c>
      <c r="N8" s="2" t="s">
        <v>14</v>
      </c>
      <c r="P8" s="2" t="s">
        <v>8</v>
      </c>
      <c r="R8" s="2" t="s">
        <v>9</v>
      </c>
      <c r="T8" s="2" t="s">
        <v>10</v>
      </c>
      <c r="V8" s="4" t="s">
        <v>8</v>
      </c>
      <c r="W8" s="17"/>
      <c r="X8" s="4" t="s">
        <v>9</v>
      </c>
      <c r="Z8" s="4" t="s">
        <v>8</v>
      </c>
      <c r="AA8" s="17"/>
      <c r="AB8" s="4" t="s">
        <v>11</v>
      </c>
      <c r="AD8" s="2" t="s">
        <v>8</v>
      </c>
      <c r="AF8" s="2" t="s">
        <v>12</v>
      </c>
      <c r="AH8" s="2" t="s">
        <v>9</v>
      </c>
      <c r="AJ8" s="2" t="s">
        <v>10</v>
      </c>
      <c r="AL8" s="2" t="s">
        <v>13</v>
      </c>
    </row>
    <row r="9" spans="1:40" ht="21.75" customHeight="1" x14ac:dyDescent="0.2">
      <c r="A9" s="55" t="s">
        <v>34</v>
      </c>
      <c r="B9" s="55"/>
      <c r="D9" s="25" t="s">
        <v>35</v>
      </c>
      <c r="F9" s="25" t="s">
        <v>35</v>
      </c>
      <c r="H9" s="25" t="s">
        <v>36</v>
      </c>
      <c r="J9" s="25" t="s">
        <v>37</v>
      </c>
      <c r="L9" s="26">
        <v>43.97</v>
      </c>
      <c r="N9" s="26">
        <v>43.97</v>
      </c>
      <c r="P9" s="22">
        <v>945500</v>
      </c>
      <c r="R9" s="22">
        <v>3666807844000</v>
      </c>
      <c r="T9" s="22">
        <v>4673528765339</v>
      </c>
      <c r="V9" s="22">
        <v>0</v>
      </c>
      <c r="X9" s="22">
        <v>0</v>
      </c>
      <c r="Z9" s="22">
        <v>0</v>
      </c>
      <c r="AB9" s="22">
        <v>0</v>
      </c>
      <c r="AD9" s="30">
        <v>945500</v>
      </c>
      <c r="AF9" s="30">
        <v>5038063</v>
      </c>
      <c r="AH9" s="30">
        <v>3666807844000</v>
      </c>
      <c r="AJ9" s="30">
        <v>4760035037289</v>
      </c>
      <c r="AL9" s="31">
        <f>AJ9/209803548036433*100</f>
        <v>2.2688057860977668</v>
      </c>
      <c r="AN9" s="24"/>
    </row>
    <row r="10" spans="1:40" ht="21.75" customHeight="1" x14ac:dyDescent="0.2">
      <c r="A10" s="53" t="s">
        <v>38</v>
      </c>
      <c r="B10" s="53"/>
      <c r="D10" s="27" t="s">
        <v>35</v>
      </c>
      <c r="F10" s="27" t="s">
        <v>35</v>
      </c>
      <c r="H10" s="27" t="s">
        <v>39</v>
      </c>
      <c r="J10" s="27" t="s">
        <v>40</v>
      </c>
      <c r="L10" s="28">
        <v>55.06</v>
      </c>
      <c r="N10" s="28">
        <v>55.06</v>
      </c>
      <c r="P10" s="23">
        <v>4308000</v>
      </c>
      <c r="R10" s="23">
        <v>5999967000000</v>
      </c>
      <c r="T10" s="23">
        <v>8116453274070</v>
      </c>
      <c r="V10" s="23">
        <v>0</v>
      </c>
      <c r="X10" s="23">
        <v>0</v>
      </c>
      <c r="Z10" s="23">
        <v>0</v>
      </c>
      <c r="AB10" s="23">
        <v>0</v>
      </c>
      <c r="AD10" s="32">
        <v>4308000</v>
      </c>
      <c r="AF10" s="32">
        <v>1917763</v>
      </c>
      <c r="AH10" s="32">
        <v>5999967000000</v>
      </c>
      <c r="AJ10" s="32">
        <v>8255733254822</v>
      </c>
      <c r="AL10" s="34">
        <f t="shared" ref="AL10:AL34" si="0">AJ10/209803548036433*100</f>
        <v>3.9349826693056533</v>
      </c>
    </row>
    <row r="11" spans="1:40" ht="21.75" customHeight="1" x14ac:dyDescent="0.2">
      <c r="A11" s="53" t="s">
        <v>41</v>
      </c>
      <c r="B11" s="53"/>
      <c r="D11" s="27" t="s">
        <v>35</v>
      </c>
      <c r="F11" s="27" t="s">
        <v>35</v>
      </c>
      <c r="H11" s="27" t="s">
        <v>42</v>
      </c>
      <c r="J11" s="27" t="s">
        <v>43</v>
      </c>
      <c r="L11" s="28">
        <v>24.16</v>
      </c>
      <c r="N11" s="28">
        <v>24.16</v>
      </c>
      <c r="P11" s="23">
        <v>1004200</v>
      </c>
      <c r="R11" s="23">
        <v>3934943089133</v>
      </c>
      <c r="T11" s="23">
        <v>4598640548462</v>
      </c>
      <c r="V11" s="23">
        <v>0</v>
      </c>
      <c r="X11" s="23">
        <v>0</v>
      </c>
      <c r="Z11" s="23">
        <v>0</v>
      </c>
      <c r="AB11" s="23">
        <v>0</v>
      </c>
      <c r="AD11" s="32">
        <v>1004200</v>
      </c>
      <c r="AF11" s="32">
        <v>4654706</v>
      </c>
      <c r="AH11" s="32">
        <v>3934943089133</v>
      </c>
      <c r="AJ11" s="32">
        <v>4670866929770</v>
      </c>
      <c r="AL11" s="34">
        <f t="shared" si="0"/>
        <v>2.2263050236685658</v>
      </c>
    </row>
    <row r="12" spans="1:40" ht="21.75" customHeight="1" x14ac:dyDescent="0.2">
      <c r="A12" s="53" t="s">
        <v>44</v>
      </c>
      <c r="B12" s="53"/>
      <c r="D12" s="27" t="s">
        <v>35</v>
      </c>
      <c r="F12" s="27" t="s">
        <v>35</v>
      </c>
      <c r="H12" s="27" t="s">
        <v>45</v>
      </c>
      <c r="J12" s="27" t="s">
        <v>46</v>
      </c>
      <c r="L12" s="28">
        <v>23</v>
      </c>
      <c r="N12" s="28">
        <v>23</v>
      </c>
      <c r="P12" s="23">
        <v>11200000</v>
      </c>
      <c r="R12" s="23">
        <v>11199627514843</v>
      </c>
      <c r="T12" s="23">
        <v>10189346128780</v>
      </c>
      <c r="V12" s="23">
        <v>0</v>
      </c>
      <c r="X12" s="23">
        <v>0</v>
      </c>
      <c r="Z12" s="23">
        <v>0</v>
      </c>
      <c r="AB12" s="23">
        <v>0</v>
      </c>
      <c r="AD12" s="32">
        <v>11200000</v>
      </c>
      <c r="AF12" s="32">
        <v>936386</v>
      </c>
      <c r="AH12" s="32">
        <v>11199627514843</v>
      </c>
      <c r="AJ12" s="32">
        <v>10481820609260</v>
      </c>
      <c r="AL12" s="34">
        <f t="shared" si="0"/>
        <v>4.996016848790279</v>
      </c>
    </row>
    <row r="13" spans="1:40" ht="21.75" customHeight="1" x14ac:dyDescent="0.2">
      <c r="A13" s="53" t="s">
        <v>47</v>
      </c>
      <c r="B13" s="53"/>
      <c r="D13" s="27" t="s">
        <v>35</v>
      </c>
      <c r="F13" s="27" t="s">
        <v>35</v>
      </c>
      <c r="H13" s="27" t="s">
        <v>48</v>
      </c>
      <c r="J13" s="27" t="s">
        <v>49</v>
      </c>
      <c r="L13" s="28">
        <v>23</v>
      </c>
      <c r="N13" s="28">
        <v>23</v>
      </c>
      <c r="P13" s="23">
        <v>2000000</v>
      </c>
      <c r="R13" s="23">
        <v>1999883067488</v>
      </c>
      <c r="T13" s="23">
        <v>1799508984650</v>
      </c>
      <c r="V13" s="23">
        <v>0</v>
      </c>
      <c r="X13" s="23">
        <v>0</v>
      </c>
      <c r="Z13" s="23">
        <v>0</v>
      </c>
      <c r="AB13" s="23">
        <v>0</v>
      </c>
      <c r="AD13" s="32">
        <v>2000000</v>
      </c>
      <c r="AF13" s="32">
        <v>897994</v>
      </c>
      <c r="AH13" s="32">
        <v>1999883067488</v>
      </c>
      <c r="AJ13" s="32">
        <v>1795011431525</v>
      </c>
      <c r="AL13" s="34">
        <f t="shared" si="0"/>
        <v>0.85556771957607269</v>
      </c>
    </row>
    <row r="14" spans="1:40" ht="21.75" customHeight="1" x14ac:dyDescent="0.2">
      <c r="A14" s="53" t="s">
        <v>50</v>
      </c>
      <c r="B14" s="53"/>
      <c r="D14" s="27" t="s">
        <v>35</v>
      </c>
      <c r="F14" s="27" t="s">
        <v>35</v>
      </c>
      <c r="H14" s="27" t="s">
        <v>51</v>
      </c>
      <c r="J14" s="27" t="s">
        <v>52</v>
      </c>
      <c r="L14" s="28">
        <v>23</v>
      </c>
      <c r="N14" s="28">
        <v>23</v>
      </c>
      <c r="P14" s="23">
        <v>7999600</v>
      </c>
      <c r="R14" s="23">
        <v>7999595017528</v>
      </c>
      <c r="T14" s="23">
        <v>7236317081104</v>
      </c>
      <c r="V14" s="23">
        <v>0</v>
      </c>
      <c r="X14" s="23">
        <v>0</v>
      </c>
      <c r="Z14" s="23">
        <v>0</v>
      </c>
      <c r="AB14" s="23">
        <v>0</v>
      </c>
      <c r="AD14" s="32">
        <v>7999600</v>
      </c>
      <c r="AF14" s="32">
        <v>1000000</v>
      </c>
      <c r="AH14" s="32">
        <v>7999595017528</v>
      </c>
      <c r="AJ14" s="32">
        <v>7995250217500</v>
      </c>
      <c r="AL14" s="34">
        <f t="shared" si="0"/>
        <v>3.8108269818733485</v>
      </c>
    </row>
    <row r="15" spans="1:40" ht="21.75" customHeight="1" x14ac:dyDescent="0.2">
      <c r="A15" s="53" t="s">
        <v>53</v>
      </c>
      <c r="B15" s="53"/>
      <c r="D15" s="27" t="s">
        <v>35</v>
      </c>
      <c r="F15" s="27" t="s">
        <v>35</v>
      </c>
      <c r="H15" s="27" t="s">
        <v>54</v>
      </c>
      <c r="J15" s="27" t="s">
        <v>55</v>
      </c>
      <c r="L15" s="28">
        <v>18</v>
      </c>
      <c r="N15" s="28">
        <v>18</v>
      </c>
      <c r="P15" s="23">
        <v>832807</v>
      </c>
      <c r="R15" s="23">
        <v>832937946268</v>
      </c>
      <c r="T15" s="23">
        <v>832354161193</v>
      </c>
      <c r="V15" s="23">
        <v>0</v>
      </c>
      <c r="X15" s="23">
        <v>0</v>
      </c>
      <c r="Z15" s="23">
        <v>0</v>
      </c>
      <c r="AB15" s="23">
        <v>0</v>
      </c>
      <c r="AD15" s="32">
        <v>832807</v>
      </c>
      <c r="AF15" s="32">
        <v>1000000</v>
      </c>
      <c r="AH15" s="32">
        <v>832937946268</v>
      </c>
      <c r="AJ15" s="32">
        <v>832354161193</v>
      </c>
      <c r="AL15" s="34">
        <f t="shared" si="0"/>
        <v>0.39673025979925719</v>
      </c>
    </row>
    <row r="16" spans="1:40" ht="21.75" customHeight="1" x14ac:dyDescent="0.2">
      <c r="A16" s="53" t="s">
        <v>56</v>
      </c>
      <c r="B16" s="53"/>
      <c r="D16" s="27" t="s">
        <v>35</v>
      </c>
      <c r="F16" s="27" t="s">
        <v>35</v>
      </c>
      <c r="H16" s="27" t="s">
        <v>57</v>
      </c>
      <c r="J16" s="27" t="s">
        <v>58</v>
      </c>
      <c r="L16" s="28">
        <v>23</v>
      </c>
      <c r="N16" s="28">
        <v>23</v>
      </c>
      <c r="P16" s="23">
        <v>1000000</v>
      </c>
      <c r="R16" s="23">
        <v>1000000000000</v>
      </c>
      <c r="T16" s="23">
        <v>999456250000</v>
      </c>
      <c r="V16" s="23">
        <v>0</v>
      </c>
      <c r="X16" s="23">
        <v>0</v>
      </c>
      <c r="Z16" s="23">
        <v>0</v>
      </c>
      <c r="AB16" s="23">
        <v>0</v>
      </c>
      <c r="AD16" s="32">
        <v>1000000</v>
      </c>
      <c r="AF16" s="32">
        <v>1000000</v>
      </c>
      <c r="AH16" s="32">
        <v>1000000000000</v>
      </c>
      <c r="AJ16" s="32">
        <v>999456250000</v>
      </c>
      <c r="AL16" s="34">
        <f t="shared" si="0"/>
        <v>0.47637719159374819</v>
      </c>
    </row>
    <row r="17" spans="1:38" ht="21.75" customHeight="1" x14ac:dyDescent="0.2">
      <c r="A17" s="53" t="s">
        <v>59</v>
      </c>
      <c r="B17" s="53"/>
      <c r="D17" s="27" t="s">
        <v>35</v>
      </c>
      <c r="F17" s="27" t="s">
        <v>35</v>
      </c>
      <c r="H17" s="27" t="s">
        <v>60</v>
      </c>
      <c r="J17" s="27" t="s">
        <v>61</v>
      </c>
      <c r="L17" s="28">
        <v>18</v>
      </c>
      <c r="N17" s="28">
        <v>18</v>
      </c>
      <c r="P17" s="23">
        <v>10000</v>
      </c>
      <c r="R17" s="23">
        <v>7633383300</v>
      </c>
      <c r="T17" s="23">
        <v>7627850100</v>
      </c>
      <c r="V17" s="23">
        <v>0</v>
      </c>
      <c r="X17" s="23">
        <v>0</v>
      </c>
      <c r="Z17" s="23">
        <v>0</v>
      </c>
      <c r="AB17" s="23">
        <v>0</v>
      </c>
      <c r="AD17" s="32">
        <v>10000</v>
      </c>
      <c r="AF17" s="32">
        <v>763200</v>
      </c>
      <c r="AH17" s="32">
        <v>7633383300</v>
      </c>
      <c r="AJ17" s="32">
        <v>7627850100</v>
      </c>
      <c r="AL17" s="34">
        <f t="shared" si="0"/>
        <v>3.6357107262434867E-3</v>
      </c>
    </row>
    <row r="18" spans="1:38" ht="21.75" customHeight="1" x14ac:dyDescent="0.2">
      <c r="A18" s="53" t="s">
        <v>62</v>
      </c>
      <c r="B18" s="53"/>
      <c r="D18" s="27" t="s">
        <v>35</v>
      </c>
      <c r="F18" s="27" t="s">
        <v>35</v>
      </c>
      <c r="H18" s="27" t="s">
        <v>63</v>
      </c>
      <c r="J18" s="27" t="s">
        <v>64</v>
      </c>
      <c r="L18" s="28">
        <v>20.5</v>
      </c>
      <c r="N18" s="28">
        <v>20.5</v>
      </c>
      <c r="P18" s="23">
        <v>520854</v>
      </c>
      <c r="R18" s="23">
        <v>481915643638</v>
      </c>
      <c r="T18" s="23">
        <v>486733684571</v>
      </c>
      <c r="V18" s="23">
        <v>0</v>
      </c>
      <c r="X18" s="23">
        <v>0</v>
      </c>
      <c r="Z18" s="23">
        <v>0</v>
      </c>
      <c r="AB18" s="23">
        <v>0</v>
      </c>
      <c r="AD18" s="32">
        <v>520854</v>
      </c>
      <c r="AF18" s="32">
        <v>954570</v>
      </c>
      <c r="AH18" s="32">
        <v>481915643638</v>
      </c>
      <c r="AJ18" s="32">
        <v>496921254845</v>
      </c>
      <c r="AL18" s="34">
        <f t="shared" si="0"/>
        <v>0.23685073941585974</v>
      </c>
    </row>
    <row r="19" spans="1:38" ht="21.75" customHeight="1" x14ac:dyDescent="0.2">
      <c r="A19" s="53" t="s">
        <v>65</v>
      </c>
      <c r="B19" s="53"/>
      <c r="D19" s="27" t="s">
        <v>35</v>
      </c>
      <c r="F19" s="27" t="s">
        <v>35</v>
      </c>
      <c r="H19" s="27" t="s">
        <v>66</v>
      </c>
      <c r="J19" s="27" t="s">
        <v>67</v>
      </c>
      <c r="L19" s="28">
        <v>20.5</v>
      </c>
      <c r="N19" s="28">
        <v>20.5</v>
      </c>
      <c r="P19" s="23">
        <v>500000</v>
      </c>
      <c r="R19" s="23">
        <v>448116129620</v>
      </c>
      <c r="T19" s="23">
        <v>477100435500</v>
      </c>
      <c r="V19" s="23">
        <v>0</v>
      </c>
      <c r="X19" s="23">
        <v>0</v>
      </c>
      <c r="Z19" s="23">
        <v>0</v>
      </c>
      <c r="AB19" s="23">
        <v>0</v>
      </c>
      <c r="AD19" s="32">
        <v>500000</v>
      </c>
      <c r="AF19" s="32">
        <v>958000</v>
      </c>
      <c r="AH19" s="32">
        <v>448116129620</v>
      </c>
      <c r="AJ19" s="32">
        <v>478739543750</v>
      </c>
      <c r="AL19" s="34">
        <f t="shared" si="0"/>
        <v>0.2281846747734054</v>
      </c>
    </row>
    <row r="20" spans="1:38" ht="21.75" customHeight="1" x14ac:dyDescent="0.2">
      <c r="A20" s="53" t="s">
        <v>68</v>
      </c>
      <c r="B20" s="53"/>
      <c r="D20" s="27" t="s">
        <v>35</v>
      </c>
      <c r="F20" s="27" t="s">
        <v>35</v>
      </c>
      <c r="H20" s="27" t="s">
        <v>69</v>
      </c>
      <c r="J20" s="27" t="s">
        <v>70</v>
      </c>
      <c r="L20" s="28">
        <v>23</v>
      </c>
      <c r="N20" s="28">
        <v>23</v>
      </c>
      <c r="P20" s="23">
        <v>3504343</v>
      </c>
      <c r="R20" s="23">
        <v>3400999924930</v>
      </c>
      <c r="T20" s="23">
        <v>3266898590711</v>
      </c>
      <c r="V20" s="23">
        <v>0</v>
      </c>
      <c r="X20" s="23">
        <v>0</v>
      </c>
      <c r="Z20" s="23">
        <v>5000</v>
      </c>
      <c r="AB20" s="23">
        <v>4797390000</v>
      </c>
      <c r="AD20" s="32">
        <v>3499343</v>
      </c>
      <c r="AF20" s="32">
        <v>960000</v>
      </c>
      <c r="AH20" s="32">
        <v>3396147374930</v>
      </c>
      <c r="AJ20" s="32">
        <v>3357542622954</v>
      </c>
      <c r="AL20" s="34">
        <f t="shared" si="0"/>
        <v>1.6003269031327119</v>
      </c>
    </row>
    <row r="21" spans="1:38" ht="21.75" customHeight="1" x14ac:dyDescent="0.2">
      <c r="A21" s="53" t="s">
        <v>71</v>
      </c>
      <c r="B21" s="53"/>
      <c r="D21" s="27" t="s">
        <v>35</v>
      </c>
      <c r="F21" s="27" t="s">
        <v>35</v>
      </c>
      <c r="H21" s="27" t="s">
        <v>72</v>
      </c>
      <c r="J21" s="27" t="s">
        <v>73</v>
      </c>
      <c r="L21" s="28">
        <v>23</v>
      </c>
      <c r="N21" s="28">
        <v>23</v>
      </c>
      <c r="P21" s="23">
        <v>1170670</v>
      </c>
      <c r="R21" s="23">
        <v>940952000920</v>
      </c>
      <c r="T21" s="23">
        <v>979083989443</v>
      </c>
      <c r="V21" s="23">
        <v>0</v>
      </c>
      <c r="X21" s="23">
        <v>0</v>
      </c>
      <c r="Z21" s="23">
        <v>5000</v>
      </c>
      <c r="AB21" s="23">
        <v>4390811198</v>
      </c>
      <c r="AD21" s="32">
        <v>1165670</v>
      </c>
      <c r="AF21" s="32">
        <v>878640</v>
      </c>
      <c r="AH21" s="32">
        <v>936933139922</v>
      </c>
      <c r="AJ21" s="32">
        <v>1023647377717</v>
      </c>
      <c r="AL21" s="34">
        <f t="shared" si="0"/>
        <v>0.48790756271635627</v>
      </c>
    </row>
    <row r="22" spans="1:38" ht="21.75" customHeight="1" x14ac:dyDescent="0.2">
      <c r="A22" s="53" t="s">
        <v>74</v>
      </c>
      <c r="B22" s="53"/>
      <c r="D22" s="27" t="s">
        <v>35</v>
      </c>
      <c r="F22" s="27" t="s">
        <v>35</v>
      </c>
      <c r="H22" s="27" t="s">
        <v>75</v>
      </c>
      <c r="J22" s="27" t="s">
        <v>76</v>
      </c>
      <c r="L22" s="28">
        <v>23</v>
      </c>
      <c r="N22" s="28">
        <v>23</v>
      </c>
      <c r="P22" s="23">
        <v>5505772</v>
      </c>
      <c r="R22" s="23">
        <v>5083148941280</v>
      </c>
      <c r="T22" s="23">
        <v>4666190861183</v>
      </c>
      <c r="V22" s="23">
        <v>0</v>
      </c>
      <c r="X22" s="23">
        <v>0</v>
      </c>
      <c r="Z22" s="23">
        <v>5000</v>
      </c>
      <c r="AB22" s="23">
        <v>4095571822</v>
      </c>
      <c r="AD22" s="32">
        <v>5500772</v>
      </c>
      <c r="AF22" s="32">
        <v>819560</v>
      </c>
      <c r="AH22" s="32">
        <v>5078532741280</v>
      </c>
      <c r="AJ22" s="32">
        <v>4505761359664</v>
      </c>
      <c r="AL22" s="34">
        <f t="shared" si="0"/>
        <v>2.147609705285614</v>
      </c>
    </row>
    <row r="23" spans="1:38" ht="21.75" customHeight="1" x14ac:dyDescent="0.2">
      <c r="A23" s="53" t="s">
        <v>77</v>
      </c>
      <c r="B23" s="53"/>
      <c r="D23" s="27" t="s">
        <v>35</v>
      </c>
      <c r="F23" s="27" t="s">
        <v>35</v>
      </c>
      <c r="H23" s="27" t="s">
        <v>78</v>
      </c>
      <c r="J23" s="27" t="s">
        <v>79</v>
      </c>
      <c r="L23" s="28">
        <v>23</v>
      </c>
      <c r="N23" s="28">
        <v>23</v>
      </c>
      <c r="P23" s="23">
        <v>10645178</v>
      </c>
      <c r="R23" s="23">
        <v>9822412192380</v>
      </c>
      <c r="T23" s="23">
        <v>9817071255750</v>
      </c>
      <c r="V23" s="23">
        <v>2290000</v>
      </c>
      <c r="X23" s="23">
        <v>2007545466403</v>
      </c>
      <c r="Z23" s="23">
        <v>10000</v>
      </c>
      <c r="AB23" s="23">
        <v>8399930055</v>
      </c>
      <c r="AD23" s="32">
        <v>12925178</v>
      </c>
      <c r="AF23" s="32">
        <v>856900</v>
      </c>
      <c r="AH23" s="32">
        <v>11820812088727</v>
      </c>
      <c r="AJ23" s="32">
        <v>11069562678840</v>
      </c>
      <c r="AL23" s="34">
        <f t="shared" si="0"/>
        <v>5.2761560909912433</v>
      </c>
    </row>
    <row r="24" spans="1:38" ht="21.75" customHeight="1" x14ac:dyDescent="0.2">
      <c r="A24" s="53" t="s">
        <v>80</v>
      </c>
      <c r="B24" s="53"/>
      <c r="D24" s="27" t="s">
        <v>35</v>
      </c>
      <c r="F24" s="27" t="s">
        <v>35</v>
      </c>
      <c r="H24" s="27" t="s">
        <v>81</v>
      </c>
      <c r="J24" s="27" t="s">
        <v>82</v>
      </c>
      <c r="L24" s="28">
        <v>23</v>
      </c>
      <c r="N24" s="28">
        <v>23</v>
      </c>
      <c r="P24" s="23">
        <v>5000</v>
      </c>
      <c r="R24" s="23">
        <v>4158760095</v>
      </c>
      <c r="T24" s="23">
        <v>4082778781</v>
      </c>
      <c r="V24" s="23">
        <v>0</v>
      </c>
      <c r="X24" s="23">
        <v>0</v>
      </c>
      <c r="Z24" s="23">
        <v>0</v>
      </c>
      <c r="AB24" s="23">
        <v>0</v>
      </c>
      <c r="AD24" s="32">
        <v>5000</v>
      </c>
      <c r="AF24" s="32">
        <v>817000</v>
      </c>
      <c r="AH24" s="32">
        <v>4158760095</v>
      </c>
      <c r="AJ24" s="32">
        <v>4082778781</v>
      </c>
      <c r="AL24" s="34">
        <f t="shared" si="0"/>
        <v>1.9460008275413022E-3</v>
      </c>
    </row>
    <row r="25" spans="1:38" ht="21.75" customHeight="1" x14ac:dyDescent="0.2">
      <c r="A25" s="53" t="s">
        <v>83</v>
      </c>
      <c r="B25" s="53"/>
      <c r="D25" s="27" t="s">
        <v>35</v>
      </c>
      <c r="F25" s="27" t="s">
        <v>35</v>
      </c>
      <c r="H25" s="27" t="s">
        <v>84</v>
      </c>
      <c r="J25" s="27" t="s">
        <v>85</v>
      </c>
      <c r="L25" s="28">
        <v>23</v>
      </c>
      <c r="N25" s="28">
        <v>23</v>
      </c>
      <c r="P25" s="23">
        <v>10603548</v>
      </c>
      <c r="R25" s="23">
        <v>9990662925600</v>
      </c>
      <c r="T25" s="23">
        <v>8590244415750</v>
      </c>
      <c r="V25" s="23">
        <v>17300630</v>
      </c>
      <c r="X25" s="23">
        <v>13977391266391</v>
      </c>
      <c r="Z25" s="23">
        <v>10000</v>
      </c>
      <c r="AB25" s="23">
        <v>8213031736</v>
      </c>
      <c r="AD25" s="32">
        <v>27894178</v>
      </c>
      <c r="AF25" s="32">
        <v>823500</v>
      </c>
      <c r="AH25" s="32">
        <v>23959464777821</v>
      </c>
      <c r="AJ25" s="32">
        <v>22958365180276</v>
      </c>
      <c r="AL25" s="34">
        <f t="shared" si="0"/>
        <v>10.942791671134758</v>
      </c>
    </row>
    <row r="26" spans="1:38" ht="21.75" customHeight="1" x14ac:dyDescent="0.2">
      <c r="A26" s="53" t="s">
        <v>86</v>
      </c>
      <c r="B26" s="53"/>
      <c r="D26" s="27" t="s">
        <v>35</v>
      </c>
      <c r="F26" s="27" t="s">
        <v>35</v>
      </c>
      <c r="H26" s="27" t="s">
        <v>87</v>
      </c>
      <c r="J26" s="27" t="s">
        <v>88</v>
      </c>
      <c r="L26" s="28">
        <v>23</v>
      </c>
      <c r="N26" s="28">
        <v>23</v>
      </c>
      <c r="P26" s="23">
        <v>1000000</v>
      </c>
      <c r="R26" s="23">
        <v>1000000000000</v>
      </c>
      <c r="T26" s="23">
        <v>999456250000</v>
      </c>
      <c r="V26" s="23">
        <v>0</v>
      </c>
      <c r="X26" s="23">
        <v>0</v>
      </c>
      <c r="Z26" s="23">
        <v>0</v>
      </c>
      <c r="AB26" s="23">
        <v>0</v>
      </c>
      <c r="AD26" s="32">
        <v>1000000</v>
      </c>
      <c r="AF26" s="32">
        <v>1000000</v>
      </c>
      <c r="AH26" s="32">
        <v>1000000000000</v>
      </c>
      <c r="AJ26" s="32">
        <v>999456250000</v>
      </c>
      <c r="AL26" s="34">
        <f t="shared" si="0"/>
        <v>0.47637719159374819</v>
      </c>
    </row>
    <row r="27" spans="1:38" ht="21.75" customHeight="1" x14ac:dyDescent="0.2">
      <c r="A27" s="53" t="s">
        <v>89</v>
      </c>
      <c r="B27" s="53"/>
      <c r="D27" s="27" t="s">
        <v>35</v>
      </c>
      <c r="F27" s="27" t="s">
        <v>35</v>
      </c>
      <c r="H27" s="27" t="s">
        <v>90</v>
      </c>
      <c r="J27" s="27" t="s">
        <v>91</v>
      </c>
      <c r="L27" s="28">
        <v>23</v>
      </c>
      <c r="N27" s="28">
        <v>23</v>
      </c>
      <c r="P27" s="23">
        <v>1000000</v>
      </c>
      <c r="R27" s="23">
        <v>1000000000000</v>
      </c>
      <c r="T27" s="23">
        <v>999456250000</v>
      </c>
      <c r="V27" s="23">
        <v>0</v>
      </c>
      <c r="X27" s="23">
        <v>0</v>
      </c>
      <c r="Z27" s="23">
        <v>0</v>
      </c>
      <c r="AB27" s="23">
        <v>0</v>
      </c>
      <c r="AD27" s="32">
        <v>1000000</v>
      </c>
      <c r="AF27" s="32">
        <v>1000000</v>
      </c>
      <c r="AH27" s="32">
        <v>1000000000000</v>
      </c>
      <c r="AJ27" s="32">
        <v>999456250000</v>
      </c>
      <c r="AL27" s="34">
        <f t="shared" si="0"/>
        <v>0.47637719159374819</v>
      </c>
    </row>
    <row r="28" spans="1:38" ht="21.75" customHeight="1" x14ac:dyDescent="0.2">
      <c r="A28" s="53" t="s">
        <v>92</v>
      </c>
      <c r="B28" s="53"/>
      <c r="D28" s="27" t="s">
        <v>35</v>
      </c>
      <c r="F28" s="27" t="s">
        <v>35</v>
      </c>
      <c r="H28" s="27" t="s">
        <v>93</v>
      </c>
      <c r="J28" s="27" t="s">
        <v>94</v>
      </c>
      <c r="L28" s="28">
        <v>23</v>
      </c>
      <c r="N28" s="28">
        <v>23</v>
      </c>
      <c r="P28" s="23">
        <v>37985000</v>
      </c>
      <c r="R28" s="23">
        <v>37985000000000</v>
      </c>
      <c r="T28" s="23">
        <v>37964345656250</v>
      </c>
      <c r="V28" s="23">
        <v>0</v>
      </c>
      <c r="X28" s="23">
        <v>0</v>
      </c>
      <c r="Z28" s="23">
        <v>0</v>
      </c>
      <c r="AB28" s="23">
        <v>0</v>
      </c>
      <c r="AD28" s="32">
        <v>37985000</v>
      </c>
      <c r="AF28" s="32">
        <v>1000000</v>
      </c>
      <c r="AH28" s="32">
        <v>37985000000000</v>
      </c>
      <c r="AJ28" s="32">
        <v>37964345656250</v>
      </c>
      <c r="AL28" s="34">
        <f t="shared" si="0"/>
        <v>18.095187622688528</v>
      </c>
    </row>
    <row r="29" spans="1:38" ht="21.75" customHeight="1" x14ac:dyDescent="0.2">
      <c r="A29" s="53" t="s">
        <v>95</v>
      </c>
      <c r="B29" s="53"/>
      <c r="D29" s="27" t="s">
        <v>35</v>
      </c>
      <c r="F29" s="27" t="s">
        <v>35</v>
      </c>
      <c r="H29" s="27" t="s">
        <v>96</v>
      </c>
      <c r="J29" s="27" t="s">
        <v>97</v>
      </c>
      <c r="L29" s="28">
        <v>23</v>
      </c>
      <c r="N29" s="28">
        <v>23</v>
      </c>
      <c r="P29" s="23">
        <v>1500000</v>
      </c>
      <c r="R29" s="23">
        <v>1500000000000</v>
      </c>
      <c r="T29" s="23">
        <v>1499184375000</v>
      </c>
      <c r="V29" s="23">
        <v>0</v>
      </c>
      <c r="X29" s="23">
        <v>0</v>
      </c>
      <c r="Z29" s="23">
        <v>0</v>
      </c>
      <c r="AB29" s="23">
        <v>0</v>
      </c>
      <c r="AD29" s="32">
        <v>1500000</v>
      </c>
      <c r="AF29" s="32">
        <v>1000000</v>
      </c>
      <c r="AH29" s="32">
        <v>1500000000000</v>
      </c>
      <c r="AJ29" s="32">
        <v>1499184375000</v>
      </c>
      <c r="AL29" s="34">
        <f t="shared" si="0"/>
        <v>0.71456578739062226</v>
      </c>
    </row>
    <row r="30" spans="1:38" ht="21.75" customHeight="1" x14ac:dyDescent="0.2">
      <c r="A30" s="53" t="s">
        <v>98</v>
      </c>
      <c r="B30" s="53"/>
      <c r="D30" s="27" t="s">
        <v>35</v>
      </c>
      <c r="F30" s="27" t="s">
        <v>35</v>
      </c>
      <c r="H30" s="27" t="s">
        <v>99</v>
      </c>
      <c r="J30" s="27" t="s">
        <v>100</v>
      </c>
      <c r="L30" s="28">
        <v>20.5</v>
      </c>
      <c r="N30" s="28">
        <v>20.5</v>
      </c>
      <c r="P30" s="23">
        <v>3999800</v>
      </c>
      <c r="R30" s="23">
        <v>3999800000000</v>
      </c>
      <c r="T30" s="23">
        <v>3325088646203</v>
      </c>
      <c r="V30" s="23">
        <v>4000000</v>
      </c>
      <c r="X30" s="23">
        <v>4001881750000</v>
      </c>
      <c r="Z30" s="23">
        <v>0</v>
      </c>
      <c r="AB30" s="23">
        <v>0</v>
      </c>
      <c r="AD30" s="32">
        <v>7999800</v>
      </c>
      <c r="AF30" s="32">
        <v>1000000</v>
      </c>
      <c r="AH30" s="32">
        <v>8001681750000</v>
      </c>
      <c r="AJ30" s="32">
        <v>7995450108750</v>
      </c>
      <c r="AL30" s="34">
        <f t="shared" si="0"/>
        <v>3.8109222573116672</v>
      </c>
    </row>
    <row r="31" spans="1:38" ht="21.75" customHeight="1" x14ac:dyDescent="0.2">
      <c r="A31" s="53" t="s">
        <v>101</v>
      </c>
      <c r="B31" s="53"/>
      <c r="D31" s="27" t="s">
        <v>35</v>
      </c>
      <c r="F31" s="27" t="s">
        <v>35</v>
      </c>
      <c r="H31" s="27" t="s">
        <v>102</v>
      </c>
      <c r="J31" s="27" t="s">
        <v>103</v>
      </c>
      <c r="L31" s="28">
        <v>23</v>
      </c>
      <c r="N31" s="28">
        <v>23</v>
      </c>
      <c r="P31" s="23">
        <v>0</v>
      </c>
      <c r="R31" s="23">
        <v>0</v>
      </c>
      <c r="T31" s="23">
        <v>0</v>
      </c>
      <c r="V31" s="23">
        <v>6773103</v>
      </c>
      <c r="X31" s="23">
        <v>6068700288000</v>
      </c>
      <c r="Z31" s="23">
        <v>0</v>
      </c>
      <c r="AB31" s="23">
        <v>0</v>
      </c>
      <c r="AD31" s="32">
        <v>6773103</v>
      </c>
      <c r="AF31" s="32">
        <v>814270</v>
      </c>
      <c r="AH31" s="32">
        <v>6068700288000</v>
      </c>
      <c r="AJ31" s="32">
        <v>5512135725382</v>
      </c>
      <c r="AL31" s="34">
        <f t="shared" si="0"/>
        <v>2.6272843223913456</v>
      </c>
    </row>
    <row r="32" spans="1:38" ht="21.75" customHeight="1" x14ac:dyDescent="0.2">
      <c r="A32" s="53" t="s">
        <v>104</v>
      </c>
      <c r="B32" s="53"/>
      <c r="D32" s="27" t="s">
        <v>35</v>
      </c>
      <c r="F32" s="27" t="s">
        <v>35</v>
      </c>
      <c r="H32" s="27" t="s">
        <v>102</v>
      </c>
      <c r="J32" s="27" t="s">
        <v>105</v>
      </c>
      <c r="L32" s="28">
        <v>23</v>
      </c>
      <c r="N32" s="28">
        <v>23</v>
      </c>
      <c r="P32" s="23">
        <v>0</v>
      </c>
      <c r="R32" s="23">
        <v>0</v>
      </c>
      <c r="T32" s="23">
        <v>0</v>
      </c>
      <c r="V32" s="23">
        <v>11276948</v>
      </c>
      <c r="X32" s="23">
        <v>10048550054360</v>
      </c>
      <c r="Z32" s="23">
        <v>0</v>
      </c>
      <c r="AB32" s="23">
        <v>0</v>
      </c>
      <c r="AD32" s="32">
        <v>11276948</v>
      </c>
      <c r="AF32" s="32">
        <v>806190</v>
      </c>
      <c r="AH32" s="32">
        <v>10048550054360</v>
      </c>
      <c r="AJ32" s="32">
        <v>9086419279646</v>
      </c>
      <c r="AL32" s="34">
        <f t="shared" si="0"/>
        <v>4.3309178346536426</v>
      </c>
    </row>
    <row r="33" spans="1:38" ht="21.75" customHeight="1" x14ac:dyDescent="0.2">
      <c r="A33" s="53" t="s">
        <v>106</v>
      </c>
      <c r="B33" s="53"/>
      <c r="D33" s="27" t="s">
        <v>35</v>
      </c>
      <c r="F33" s="27" t="s">
        <v>35</v>
      </c>
      <c r="H33" s="27" t="s">
        <v>107</v>
      </c>
      <c r="J33" s="27" t="s">
        <v>108</v>
      </c>
      <c r="L33" s="28">
        <v>23</v>
      </c>
      <c r="N33" s="28">
        <v>23</v>
      </c>
      <c r="P33" s="23">
        <v>0</v>
      </c>
      <c r="R33" s="23">
        <v>0</v>
      </c>
      <c r="T33" s="23">
        <v>0</v>
      </c>
      <c r="V33" s="23">
        <v>14700000</v>
      </c>
      <c r="X33" s="23">
        <v>13230900000000</v>
      </c>
      <c r="Z33" s="23">
        <v>14700000</v>
      </c>
      <c r="AB33" s="23">
        <v>13234833000000</v>
      </c>
      <c r="AD33" s="32">
        <v>0</v>
      </c>
      <c r="AF33" s="32">
        <v>0</v>
      </c>
      <c r="AH33" s="32">
        <v>0</v>
      </c>
      <c r="AJ33" s="32">
        <v>0</v>
      </c>
      <c r="AL33" s="34">
        <f t="shared" si="0"/>
        <v>0</v>
      </c>
    </row>
    <row r="34" spans="1:38" ht="21.75" customHeight="1" x14ac:dyDescent="0.2">
      <c r="A34" s="54" t="s">
        <v>109</v>
      </c>
      <c r="B34" s="54"/>
      <c r="D34" s="27" t="s">
        <v>110</v>
      </c>
      <c r="F34" s="27" t="s">
        <v>110</v>
      </c>
      <c r="H34" s="27" t="s">
        <v>111</v>
      </c>
      <c r="J34" s="27" t="s">
        <v>112</v>
      </c>
      <c r="L34" s="28">
        <v>23</v>
      </c>
      <c r="N34" s="28">
        <v>23</v>
      </c>
      <c r="P34" s="23">
        <v>6000000</v>
      </c>
      <c r="R34" s="29">
        <v>6000000000000</v>
      </c>
      <c r="T34" s="29">
        <v>6000000000000</v>
      </c>
      <c r="V34" s="23">
        <v>0</v>
      </c>
      <c r="X34" s="29">
        <v>0</v>
      </c>
      <c r="Z34" s="23">
        <v>0</v>
      </c>
      <c r="AB34" s="29">
        <v>0</v>
      </c>
      <c r="AD34" s="32">
        <v>6000000</v>
      </c>
      <c r="AF34" s="32">
        <v>1000000</v>
      </c>
      <c r="AH34" s="33">
        <v>6000000000000</v>
      </c>
      <c r="AJ34" s="33">
        <v>6000000000000</v>
      </c>
      <c r="AL34" s="34">
        <f t="shared" si="0"/>
        <v>2.8598181756955237</v>
      </c>
    </row>
    <row r="35" spans="1:38" ht="21.75" customHeight="1" x14ac:dyDescent="0.2">
      <c r="A35" s="43" t="s">
        <v>24</v>
      </c>
      <c r="B35" s="43"/>
      <c r="D35" s="23"/>
      <c r="F35" s="23"/>
      <c r="H35" s="23"/>
      <c r="J35" s="23"/>
      <c r="L35" s="23"/>
      <c r="N35" s="23"/>
      <c r="P35" s="23"/>
      <c r="R35" s="20">
        <v>118298561381023</v>
      </c>
      <c r="T35" s="20">
        <f>SUM(T9:T34)</f>
        <v>117528170232840</v>
      </c>
      <c r="V35" s="23"/>
      <c r="X35" s="20">
        <v>49334968825154</v>
      </c>
      <c r="Z35" s="23"/>
      <c r="AB35" s="20">
        <v>13264729734811</v>
      </c>
      <c r="AD35" s="32"/>
      <c r="AF35" s="32"/>
      <c r="AH35" s="14">
        <v>154371407610953</v>
      </c>
      <c r="AJ35" s="14">
        <f>SUM(AJ9:AJ34)</f>
        <v>153749226183314</v>
      </c>
      <c r="AL35" s="15">
        <f>SUM(AL9:AL34)</f>
        <v>73.282471923027245</v>
      </c>
    </row>
    <row r="38" spans="1:38" ht="18.75" x14ac:dyDescent="0.2">
      <c r="R38" s="23"/>
      <c r="T38" s="23"/>
      <c r="AH38" s="32"/>
      <c r="AJ38" s="35"/>
    </row>
    <row r="39" spans="1:38" ht="18.75" x14ac:dyDescent="0.2">
      <c r="T39" s="23"/>
      <c r="AH39" s="32"/>
    </row>
    <row r="40" spans="1:38" ht="18.75" x14ac:dyDescent="0.2">
      <c r="T40" s="23"/>
      <c r="AH40" s="32"/>
      <c r="AJ40" s="35"/>
    </row>
    <row r="41" spans="1:38" x14ac:dyDescent="0.2">
      <c r="AH41" s="35"/>
    </row>
    <row r="44" spans="1:38" x14ac:dyDescent="0.2">
      <c r="AH44" s="35"/>
    </row>
  </sheetData>
  <mergeCells count="38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3"/>
  <sheetViews>
    <sheetView rightToLeft="1" workbookViewId="0">
      <selection activeCell="K9" sqref="K9:K12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7" max="17" width="12.42578125" bestFit="1" customWidth="1"/>
  </cols>
  <sheetData>
    <row r="1" spans="1:16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6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6" ht="18" customHeight="1" x14ac:dyDescent="0.2">
      <c r="A4" s="50" t="s">
        <v>113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6" ht="23.25" customHeight="1" x14ac:dyDescent="0.2">
      <c r="A5" s="50" t="s">
        <v>114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6" ht="14.45" customHeight="1" x14ac:dyDescent="0.2"/>
    <row r="7" spans="1:16" ht="14.45" customHeight="1" x14ac:dyDescent="0.2">
      <c r="C7" s="45" t="s">
        <v>5</v>
      </c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6" ht="14.45" customHeight="1" x14ac:dyDescent="0.2">
      <c r="A8" s="2" t="s">
        <v>115</v>
      </c>
      <c r="C8" s="4" t="s">
        <v>8</v>
      </c>
      <c r="D8" s="3"/>
      <c r="E8" s="4" t="s">
        <v>116</v>
      </c>
      <c r="F8" s="3"/>
      <c r="G8" s="4" t="s">
        <v>117</v>
      </c>
      <c r="H8" s="3"/>
      <c r="I8" s="4" t="s">
        <v>118</v>
      </c>
      <c r="J8" s="3"/>
      <c r="K8" s="4" t="s">
        <v>119</v>
      </c>
      <c r="L8" s="3"/>
      <c r="M8" s="4" t="s">
        <v>120</v>
      </c>
    </row>
    <row r="9" spans="1:16" ht="21.75" customHeight="1" x14ac:dyDescent="0.2">
      <c r="A9" s="6" t="s">
        <v>38</v>
      </c>
      <c r="C9" s="22">
        <v>4308000</v>
      </c>
      <c r="D9" s="16"/>
      <c r="E9" s="22">
        <v>1886854.3088</v>
      </c>
      <c r="F9" s="16"/>
      <c r="G9" s="22">
        <v>1917763</v>
      </c>
      <c r="H9" s="16"/>
      <c r="I9" s="36">
        <v>1.6400000000000001E-2</v>
      </c>
      <c r="J9" s="16"/>
      <c r="K9" s="22">
        <v>8255733254822</v>
      </c>
      <c r="L9" s="16"/>
      <c r="M9" s="25" t="s">
        <v>121</v>
      </c>
      <c r="P9" s="38"/>
    </row>
    <row r="10" spans="1:16" ht="21.75" customHeight="1" x14ac:dyDescent="0.2">
      <c r="A10" s="7" t="s">
        <v>34</v>
      </c>
      <c r="C10" s="23">
        <v>945500</v>
      </c>
      <c r="D10" s="16"/>
      <c r="E10" s="23">
        <v>5012406.67</v>
      </c>
      <c r="F10" s="16"/>
      <c r="G10" s="23">
        <v>5038063</v>
      </c>
      <c r="H10" s="16"/>
      <c r="I10" s="37">
        <v>5.1000000000000004E-3</v>
      </c>
      <c r="J10" s="16"/>
      <c r="K10" s="23">
        <v>4760035037289</v>
      </c>
      <c r="L10" s="16"/>
      <c r="M10" s="27" t="s">
        <v>121</v>
      </c>
      <c r="P10" s="38"/>
    </row>
    <row r="11" spans="1:16" ht="21.75" customHeight="1" x14ac:dyDescent="0.2">
      <c r="A11" s="7" t="s">
        <v>41</v>
      </c>
      <c r="C11" s="23">
        <v>1004200</v>
      </c>
      <c r="D11" s="16"/>
      <c r="E11" s="23">
        <v>4654705.7030999996</v>
      </c>
      <c r="F11" s="16"/>
      <c r="G11" s="23">
        <v>4654706</v>
      </c>
      <c r="H11" s="16"/>
      <c r="I11" s="37">
        <v>0</v>
      </c>
      <c r="J11" s="16"/>
      <c r="K11" s="23">
        <v>4670866929770</v>
      </c>
      <c r="L11" s="16"/>
      <c r="M11" s="27" t="s">
        <v>121</v>
      </c>
      <c r="P11" s="38"/>
    </row>
    <row r="12" spans="1:16" ht="21.75" customHeight="1" x14ac:dyDescent="0.2">
      <c r="A12" s="8" t="s">
        <v>44</v>
      </c>
      <c r="C12" s="23">
        <v>11200000</v>
      </c>
      <c r="D12" s="16"/>
      <c r="E12" s="23">
        <v>925000</v>
      </c>
      <c r="F12" s="16"/>
      <c r="G12" s="23">
        <v>936386</v>
      </c>
      <c r="H12" s="16"/>
      <c r="I12" s="37">
        <v>1.23E-2</v>
      </c>
      <c r="J12" s="16"/>
      <c r="K12" s="29">
        <v>10481820609260</v>
      </c>
      <c r="L12" s="16"/>
      <c r="M12" s="27" t="s">
        <v>121</v>
      </c>
      <c r="P12" s="38"/>
    </row>
    <row r="13" spans="1:16" ht="21.75" customHeight="1" x14ac:dyDescent="0.2">
      <c r="A13" s="5" t="s">
        <v>24</v>
      </c>
      <c r="C13" s="23"/>
      <c r="D13" s="16"/>
      <c r="E13" s="23"/>
      <c r="F13" s="16"/>
      <c r="G13" s="23"/>
      <c r="H13" s="16"/>
      <c r="I13" s="23"/>
      <c r="J13" s="16"/>
      <c r="K13" s="20">
        <v>28168455831141</v>
      </c>
      <c r="L13" s="16"/>
      <c r="M13" s="23"/>
      <c r="P13" s="38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8"/>
  <sheetViews>
    <sheetView rightToLeft="1" workbookViewId="0">
      <selection activeCell="L12" sqref="L12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9" style="12" bestFit="1" customWidth="1"/>
    <col min="5" max="5" width="1.28515625" style="12" customWidth="1"/>
    <col min="6" max="6" width="18.85546875" style="12" bestFit="1" customWidth="1"/>
    <col min="7" max="7" width="1.28515625" style="12" customWidth="1"/>
    <col min="8" max="8" width="18.85546875" style="12" bestFit="1" customWidth="1"/>
    <col min="9" max="9" width="1.28515625" style="12" customWidth="1"/>
    <col min="10" max="10" width="19" style="12" bestFit="1" customWidth="1"/>
    <col min="11" max="11" width="1.28515625" style="12" customWidth="1"/>
    <col min="12" max="12" width="18.28515625" style="12" bestFit="1" customWidth="1"/>
    <col min="13" max="13" width="0.28515625" customWidth="1"/>
    <col min="15" max="15" width="20" bestFit="1" customWidth="1"/>
  </cols>
  <sheetData>
    <row r="1" spans="1:15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5" ht="21.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5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5" ht="14.45" customHeight="1" x14ac:dyDescent="0.2"/>
    <row r="5" spans="1:15" ht="14.45" customHeight="1" x14ac:dyDescent="0.2">
      <c r="A5" s="1" t="s">
        <v>122</v>
      </c>
      <c r="B5" s="50" t="s">
        <v>123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5" ht="14.45" customHeight="1" x14ac:dyDescent="0.2">
      <c r="D6" s="2" t="s">
        <v>3</v>
      </c>
      <c r="F6" s="45" t="s">
        <v>4</v>
      </c>
      <c r="G6" s="45"/>
      <c r="H6" s="45"/>
      <c r="J6" s="57" t="s">
        <v>5</v>
      </c>
      <c r="K6" s="57"/>
      <c r="L6" s="57"/>
    </row>
    <row r="7" spans="1:15" ht="14.45" customHeight="1" x14ac:dyDescent="0.2">
      <c r="D7" s="13"/>
      <c r="F7" s="13"/>
      <c r="G7" s="13"/>
      <c r="H7" s="13"/>
    </row>
    <row r="8" spans="1:15" ht="14.45" customHeight="1" x14ac:dyDescent="0.2">
      <c r="A8" s="45" t="s">
        <v>124</v>
      </c>
      <c r="B8" s="45"/>
      <c r="D8" s="2" t="s">
        <v>125</v>
      </c>
      <c r="F8" s="2" t="s">
        <v>126</v>
      </c>
      <c r="H8" s="2" t="s">
        <v>127</v>
      </c>
      <c r="J8" s="2" t="s">
        <v>125</v>
      </c>
      <c r="L8" s="2" t="s">
        <v>13</v>
      </c>
    </row>
    <row r="9" spans="1:15" ht="21.75" customHeight="1" x14ac:dyDescent="0.2">
      <c r="A9" s="55" t="s">
        <v>191</v>
      </c>
      <c r="B9" s="55"/>
      <c r="D9" s="30">
        <v>46387235015314</v>
      </c>
      <c r="F9" s="30">
        <v>15328455014742</v>
      </c>
      <c r="H9" s="30">
        <v>48258013223169</v>
      </c>
      <c r="J9" s="30">
        <v>13457676806887</v>
      </c>
      <c r="L9" s="31">
        <f>J9/209803548036433*100</f>
        <v>6.4144181224952561</v>
      </c>
      <c r="O9" s="32"/>
    </row>
    <row r="10" spans="1:15" ht="21.75" customHeight="1" x14ac:dyDescent="0.2">
      <c r="A10" s="53" t="s">
        <v>192</v>
      </c>
      <c r="B10" s="53"/>
      <c r="D10" s="32">
        <v>11332970</v>
      </c>
      <c r="F10" s="32">
        <v>46574</v>
      </c>
      <c r="H10" s="32">
        <v>0</v>
      </c>
      <c r="J10" s="32">
        <v>11379544</v>
      </c>
      <c r="L10" s="34">
        <f t="shared" ref="L10:L17" si="0">J10/209803548036433*100</f>
        <v>5.4239044603878237E-6</v>
      </c>
    </row>
    <row r="11" spans="1:15" ht="21.75" customHeight="1" x14ac:dyDescent="0.2">
      <c r="A11" s="53" t="s">
        <v>193</v>
      </c>
      <c r="B11" s="53"/>
      <c r="D11" s="32">
        <v>13510660727</v>
      </c>
      <c r="F11" s="32">
        <v>6000006911460</v>
      </c>
      <c r="H11" s="32">
        <v>4013001311000</v>
      </c>
      <c r="J11" s="32">
        <v>2000516261187</v>
      </c>
      <c r="L11" s="34">
        <f t="shared" si="0"/>
        <v>0.95351879408617279</v>
      </c>
    </row>
    <row r="12" spans="1:15" ht="21.75" customHeight="1" x14ac:dyDescent="0.2">
      <c r="A12" s="53" t="s">
        <v>194</v>
      </c>
      <c r="B12" s="53"/>
      <c r="D12" s="32">
        <v>292263969</v>
      </c>
      <c r="F12" s="32">
        <v>1198767</v>
      </c>
      <c r="H12" s="32">
        <v>0</v>
      </c>
      <c r="J12" s="32">
        <v>293462736</v>
      </c>
      <c r="L12" s="34">
        <f t="shared" si="0"/>
        <v>1.3987501105035618E-4</v>
      </c>
    </row>
    <row r="13" spans="1:15" ht="21.75" customHeight="1" x14ac:dyDescent="0.2">
      <c r="A13" s="53" t="s">
        <v>195</v>
      </c>
      <c r="B13" s="53"/>
      <c r="D13" s="32">
        <v>20976374696255</v>
      </c>
      <c r="F13" s="32">
        <v>549973823813</v>
      </c>
      <c r="H13" s="32">
        <v>550000750000</v>
      </c>
      <c r="J13" s="32">
        <v>20976347770068</v>
      </c>
      <c r="L13" s="34">
        <f t="shared" si="0"/>
        <v>9.9980901020917887</v>
      </c>
    </row>
    <row r="14" spans="1:15" ht="21.75" customHeight="1" x14ac:dyDescent="0.2">
      <c r="A14" s="53" t="s">
        <v>196</v>
      </c>
      <c r="B14" s="53"/>
      <c r="D14" s="32">
        <v>840966670</v>
      </c>
      <c r="F14" s="32">
        <v>0</v>
      </c>
      <c r="H14" s="32">
        <v>0</v>
      </c>
      <c r="J14" s="32">
        <v>840966670</v>
      </c>
      <c r="L14" s="34">
        <f t="shared" si="0"/>
        <v>4.0083529467002324E-4</v>
      </c>
    </row>
    <row r="15" spans="1:15" ht="21.75" customHeight="1" x14ac:dyDescent="0.2">
      <c r="A15" s="53" t="s">
        <v>197</v>
      </c>
      <c r="B15" s="53"/>
      <c r="D15" s="32">
        <v>8478308179</v>
      </c>
      <c r="F15" s="32">
        <v>2256091464613</v>
      </c>
      <c r="H15" s="32">
        <v>2264568500000</v>
      </c>
      <c r="J15" s="32">
        <v>1272792</v>
      </c>
      <c r="L15" s="34">
        <f t="shared" si="0"/>
        <v>6.0665894924664287E-7</v>
      </c>
    </row>
    <row r="16" spans="1:15" ht="21.75" customHeight="1" x14ac:dyDescent="0.2">
      <c r="A16" s="53" t="s">
        <v>198</v>
      </c>
      <c r="B16" s="53"/>
      <c r="D16" s="32">
        <v>2357879140272</v>
      </c>
      <c r="F16" s="32">
        <v>19043590265464</v>
      </c>
      <c r="H16" s="32">
        <v>9544001600000</v>
      </c>
      <c r="J16" s="32">
        <v>11857467805736</v>
      </c>
      <c r="L16" s="34">
        <f t="shared" si="0"/>
        <v>5.6517003247613884</v>
      </c>
    </row>
    <row r="17" spans="1:12" ht="21.75" customHeight="1" x14ac:dyDescent="0.2">
      <c r="A17" s="53" t="s">
        <v>199</v>
      </c>
      <c r="B17" s="53"/>
      <c r="D17" s="32">
        <v>1000000986004</v>
      </c>
      <c r="F17" s="32">
        <v>24657535216</v>
      </c>
      <c r="H17" s="32">
        <v>24001125000</v>
      </c>
      <c r="J17" s="32">
        <v>1000657396220</v>
      </c>
      <c r="L17" s="34">
        <f t="shared" si="0"/>
        <v>0.47694970155901889</v>
      </c>
    </row>
    <row r="18" spans="1:12" ht="21.75" customHeight="1" thickBot="1" x14ac:dyDescent="0.25">
      <c r="A18" s="56" t="s">
        <v>24</v>
      </c>
      <c r="B18" s="56"/>
      <c r="D18" s="14">
        <f>SUM(D9:D17)</f>
        <v>70744623370360</v>
      </c>
      <c r="F18" s="14">
        <f>SUM(F9:F17)</f>
        <v>43202776260649</v>
      </c>
      <c r="H18" s="14">
        <f>SUM(H9:H17)</f>
        <v>64653586509169</v>
      </c>
      <c r="J18" s="14">
        <f>SUM(J9:J17)</f>
        <v>49293813121840</v>
      </c>
      <c r="L18" s="15">
        <f>SUM(L9:L17)</f>
        <v>23.495223785862756</v>
      </c>
    </row>
  </sheetData>
  <mergeCells count="17">
    <mergeCell ref="A1:L1"/>
    <mergeCell ref="A2:L2"/>
    <mergeCell ref="A3:L3"/>
    <mergeCell ref="B5:L5"/>
    <mergeCell ref="F6:H6"/>
    <mergeCell ref="A18:B18"/>
    <mergeCell ref="J6:L6"/>
    <mergeCell ref="A17:B17"/>
    <mergeCell ref="A12:B12"/>
    <mergeCell ref="A13:B13"/>
    <mergeCell ref="A14:B14"/>
    <mergeCell ref="A15:B15"/>
    <mergeCell ref="A16:B16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7"/>
  <sheetViews>
    <sheetView rightToLeft="1" workbookViewId="0">
      <selection activeCell="H10" sqref="H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4" max="14" width="17.42578125" bestFit="1" customWidth="1"/>
  </cols>
  <sheetData>
    <row r="1" spans="1:14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4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</row>
    <row r="3" spans="1:14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4" ht="14.45" customHeight="1" x14ac:dyDescent="0.2"/>
    <row r="5" spans="1:14" ht="29.1" customHeight="1" x14ac:dyDescent="0.2">
      <c r="A5" s="1" t="s">
        <v>129</v>
      </c>
      <c r="B5" s="50" t="s">
        <v>130</v>
      </c>
      <c r="C5" s="50"/>
      <c r="D5" s="50"/>
      <c r="E5" s="50"/>
      <c r="F5" s="50"/>
      <c r="G5" s="50"/>
      <c r="H5" s="50"/>
      <c r="I5" s="50"/>
      <c r="J5" s="50"/>
    </row>
    <row r="6" spans="1:14" ht="14.45" customHeight="1" x14ac:dyDescent="0.2"/>
    <row r="7" spans="1:14" ht="14.45" customHeight="1" x14ac:dyDescent="0.2">
      <c r="A7" s="45" t="s">
        <v>131</v>
      </c>
      <c r="B7" s="45"/>
      <c r="D7" s="2" t="s">
        <v>132</v>
      </c>
      <c r="F7" s="2" t="s">
        <v>125</v>
      </c>
      <c r="H7" s="2" t="s">
        <v>133</v>
      </c>
      <c r="J7" s="2" t="s">
        <v>134</v>
      </c>
    </row>
    <row r="8" spans="1:14" ht="21.75" customHeight="1" x14ac:dyDescent="0.2">
      <c r="A8" s="55" t="s">
        <v>135</v>
      </c>
      <c r="B8" s="55"/>
      <c r="D8" s="25" t="s">
        <v>136</v>
      </c>
      <c r="E8" s="16"/>
      <c r="F8" s="22">
        <v>0</v>
      </c>
      <c r="G8" s="16"/>
      <c r="H8" s="26">
        <f>F8/F$13*100</f>
        <v>0</v>
      </c>
      <c r="I8" s="16"/>
      <c r="J8" s="26">
        <f>F8/209803548036433*100</f>
        <v>0</v>
      </c>
      <c r="N8" s="38"/>
    </row>
    <row r="9" spans="1:14" ht="21.75" customHeight="1" x14ac:dyDescent="0.2">
      <c r="A9" s="53" t="s">
        <v>137</v>
      </c>
      <c r="B9" s="53"/>
      <c r="D9" s="27" t="s">
        <v>138</v>
      </c>
      <c r="E9" s="16"/>
      <c r="F9" s="23">
        <f>'درآمد سرمایه گذاری در صندوق'!J10</f>
        <v>-56398496039</v>
      </c>
      <c r="G9" s="16"/>
      <c r="H9" s="28">
        <f t="shared" ref="H9:H12" si="0">F9/F$13*100</f>
        <v>-1.0585463600536817</v>
      </c>
      <c r="I9" s="16"/>
      <c r="J9" s="28">
        <f t="shared" ref="J9:J12" si="1">F9/209803548036433*100</f>
        <v>-2.688157400903737E-2</v>
      </c>
      <c r="N9" s="38"/>
    </row>
    <row r="10" spans="1:14" ht="21.75" customHeight="1" x14ac:dyDescent="0.2">
      <c r="A10" s="53" t="s">
        <v>139</v>
      </c>
      <c r="B10" s="53"/>
      <c r="D10" s="27" t="s">
        <v>140</v>
      </c>
      <c r="E10" s="16"/>
      <c r="F10" s="23">
        <f>'درآمد سرمایه گذاری در اوراق به'!J38</f>
        <v>3767517883029</v>
      </c>
      <c r="G10" s="16"/>
      <c r="H10" s="28">
        <f t="shared" si="0"/>
        <v>70.712742743347349</v>
      </c>
      <c r="I10" s="16"/>
      <c r="J10" s="28">
        <f t="shared" si="1"/>
        <v>1.795736019857376</v>
      </c>
      <c r="N10" s="38"/>
    </row>
    <row r="11" spans="1:14" ht="21.75" customHeight="1" x14ac:dyDescent="0.2">
      <c r="A11" s="53" t="s">
        <v>141</v>
      </c>
      <c r="B11" s="53"/>
      <c r="D11" s="27" t="s">
        <v>142</v>
      </c>
      <c r="E11" s="16"/>
      <c r="F11" s="23">
        <f>'درآمد سپرده بانکی'!D16</f>
        <v>1615500526472</v>
      </c>
      <c r="G11" s="16"/>
      <c r="H11" s="28">
        <f t="shared" si="0"/>
        <v>30.32141496786026</v>
      </c>
      <c r="I11" s="16"/>
      <c r="J11" s="28">
        <f t="shared" si="1"/>
        <v>0.77000629474171889</v>
      </c>
      <c r="N11" s="38"/>
    </row>
    <row r="12" spans="1:14" ht="21.75" customHeight="1" x14ac:dyDescent="0.2">
      <c r="A12" s="54" t="s">
        <v>143</v>
      </c>
      <c r="B12" s="54"/>
      <c r="D12" s="27" t="s">
        <v>144</v>
      </c>
      <c r="E12" s="16"/>
      <c r="F12" s="29">
        <f>'سایر درآمدها'!D11</f>
        <v>1299407534</v>
      </c>
      <c r="G12" s="16"/>
      <c r="H12" s="28">
        <f t="shared" si="0"/>
        <v>2.4388648846076916E-2</v>
      </c>
      <c r="I12" s="16"/>
      <c r="J12" s="28">
        <f t="shared" si="1"/>
        <v>6.1934488056148318E-4</v>
      </c>
      <c r="N12" s="38"/>
    </row>
    <row r="13" spans="1:14" ht="21.75" customHeight="1" thickBot="1" x14ac:dyDescent="0.25">
      <c r="A13" s="43" t="s">
        <v>24</v>
      </c>
      <c r="B13" s="43"/>
      <c r="D13" s="23"/>
      <c r="E13" s="16"/>
      <c r="F13" s="20">
        <f>SUM(F8:F12)</f>
        <v>5327919320996</v>
      </c>
      <c r="G13" s="16"/>
      <c r="H13" s="21">
        <f>SUM(H8:H12)</f>
        <v>100</v>
      </c>
      <c r="I13" s="16"/>
      <c r="J13" s="21">
        <f>SUM(J8:J12)</f>
        <v>2.5394800854706188</v>
      </c>
    </row>
    <row r="14" spans="1:14" ht="13.5" thickTop="1" x14ac:dyDescent="0.2">
      <c r="D14" s="16"/>
      <c r="E14" s="16"/>
      <c r="F14" s="16"/>
      <c r="G14" s="16"/>
      <c r="H14" s="16"/>
      <c r="I14" s="16"/>
      <c r="J14" s="16"/>
      <c r="N14" s="38"/>
    </row>
    <row r="15" spans="1:14" x14ac:dyDescent="0.2">
      <c r="D15" s="16"/>
      <c r="E15" s="16"/>
      <c r="F15" s="16"/>
      <c r="G15" s="16"/>
      <c r="H15" s="16"/>
      <c r="I15" s="16"/>
      <c r="J15" s="38"/>
    </row>
    <row r="16" spans="1:14" x14ac:dyDescent="0.2">
      <c r="F16" s="38"/>
      <c r="J16" s="38"/>
      <c r="N16" s="38"/>
    </row>
    <row r="17" spans="6:10" x14ac:dyDescent="0.2">
      <c r="F17" s="38"/>
      <c r="J17" s="38"/>
    </row>
    <row r="18" spans="6:10" x14ac:dyDescent="0.2">
      <c r="F18" s="42"/>
      <c r="J18" s="38"/>
    </row>
    <row r="19" spans="6:10" x14ac:dyDescent="0.2">
      <c r="F19" s="38"/>
      <c r="J19" s="38"/>
    </row>
    <row r="20" spans="6:10" x14ac:dyDescent="0.2">
      <c r="F20" s="38"/>
      <c r="J20" s="38"/>
    </row>
    <row r="21" spans="6:10" x14ac:dyDescent="0.2">
      <c r="F21" s="38"/>
      <c r="J21" s="38"/>
    </row>
    <row r="22" spans="6:10" x14ac:dyDescent="0.2">
      <c r="F22" s="38"/>
      <c r="J22" s="38"/>
    </row>
    <row r="23" spans="6:10" x14ac:dyDescent="0.2">
      <c r="F23" s="38"/>
      <c r="J23" s="38"/>
    </row>
    <row r="24" spans="6:10" x14ac:dyDescent="0.2">
      <c r="F24" s="38"/>
    </row>
    <row r="27" spans="6:10" x14ac:dyDescent="0.2">
      <c r="J27" s="38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style="16" bestFit="1" customWidth="1"/>
    <col min="5" max="5" width="1.28515625" style="16" customWidth="1"/>
    <col min="6" max="6" width="15.5703125" style="16" bestFit="1" customWidth="1"/>
    <col min="7" max="7" width="1.28515625" style="16" customWidth="1"/>
    <col min="8" max="8" width="11.140625" style="16" bestFit="1" customWidth="1"/>
    <col min="9" max="9" width="1.28515625" style="16" customWidth="1"/>
    <col min="10" max="10" width="15.5703125" style="16" bestFit="1" customWidth="1"/>
    <col min="11" max="11" width="1.28515625" style="16" customWidth="1"/>
    <col min="12" max="12" width="17.28515625" style="16" bestFit="1" customWidth="1"/>
    <col min="13" max="13" width="1.28515625" style="16" customWidth="1"/>
    <col min="14" max="14" width="16.28515625" style="16" bestFit="1" customWidth="1"/>
    <col min="15" max="16" width="1.28515625" style="16" customWidth="1"/>
    <col min="17" max="17" width="15.85546875" style="16" bestFit="1" customWidth="1"/>
    <col min="18" max="18" width="1.28515625" style="16" customWidth="1"/>
    <col min="19" max="19" width="11.140625" style="16" bestFit="1" customWidth="1"/>
    <col min="20" max="20" width="1.28515625" style="16" customWidth="1"/>
    <col min="21" max="21" width="15.85546875" style="16" bestFit="1" customWidth="1"/>
    <col min="22" max="22" width="1.28515625" style="16" customWidth="1"/>
    <col min="23" max="23" width="17.28515625" style="16" bestFit="1" customWidth="1"/>
    <col min="24" max="24" width="0.28515625" customWidth="1"/>
    <col min="26" max="26" width="17.7109375" bestFit="1" customWidth="1"/>
  </cols>
  <sheetData>
    <row r="1" spans="1:26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6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6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</row>
    <row r="4" spans="1:26" ht="14.45" customHeight="1" x14ac:dyDescent="0.2"/>
    <row r="5" spans="1:26" ht="14.45" customHeight="1" x14ac:dyDescent="0.2">
      <c r="A5" s="1" t="s">
        <v>149</v>
      </c>
      <c r="B5" s="50" t="s">
        <v>150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6" ht="14.45" customHeight="1" x14ac:dyDescent="0.2">
      <c r="D6" s="45" t="s">
        <v>145</v>
      </c>
      <c r="E6" s="45"/>
      <c r="F6" s="45"/>
      <c r="G6" s="45"/>
      <c r="H6" s="45"/>
      <c r="I6" s="45"/>
      <c r="J6" s="45"/>
      <c r="K6" s="45"/>
      <c r="L6" s="45"/>
      <c r="N6" s="45" t="s">
        <v>146</v>
      </c>
      <c r="O6" s="45"/>
      <c r="P6" s="45"/>
      <c r="Q6" s="45"/>
      <c r="R6" s="45"/>
      <c r="S6" s="45"/>
      <c r="T6" s="45"/>
      <c r="U6" s="45"/>
      <c r="V6" s="45"/>
      <c r="W6" s="45"/>
    </row>
    <row r="7" spans="1:26" ht="14.45" customHeight="1" x14ac:dyDescent="0.2">
      <c r="D7" s="17"/>
      <c r="E7" s="17"/>
      <c r="F7" s="17"/>
      <c r="G7" s="17"/>
      <c r="H7" s="17"/>
      <c r="I7" s="17"/>
      <c r="J7" s="44" t="s">
        <v>24</v>
      </c>
      <c r="K7" s="44"/>
      <c r="L7" s="44"/>
      <c r="N7" s="17"/>
      <c r="O7" s="17"/>
      <c r="P7" s="17"/>
      <c r="Q7" s="17"/>
      <c r="R7" s="17"/>
      <c r="S7" s="17"/>
      <c r="T7" s="17"/>
      <c r="U7" s="44" t="s">
        <v>24</v>
      </c>
      <c r="V7" s="44"/>
      <c r="W7" s="44"/>
    </row>
    <row r="8" spans="1:26" ht="14.45" customHeight="1" x14ac:dyDescent="0.2">
      <c r="A8" s="45" t="s">
        <v>20</v>
      </c>
      <c r="B8" s="45"/>
      <c r="D8" s="2" t="s">
        <v>151</v>
      </c>
      <c r="F8" s="2" t="s">
        <v>147</v>
      </c>
      <c r="H8" s="2" t="s">
        <v>148</v>
      </c>
      <c r="J8" s="4" t="s">
        <v>125</v>
      </c>
      <c r="K8" s="17"/>
      <c r="L8" s="4" t="s">
        <v>133</v>
      </c>
      <c r="N8" s="2" t="s">
        <v>151</v>
      </c>
      <c r="P8" s="45" t="s">
        <v>147</v>
      </c>
      <c r="Q8" s="45"/>
      <c r="S8" s="2" t="s">
        <v>148</v>
      </c>
      <c r="U8" s="4" t="s">
        <v>125</v>
      </c>
      <c r="V8" s="17"/>
      <c r="W8" s="4" t="s">
        <v>133</v>
      </c>
    </row>
    <row r="9" spans="1:26" ht="21.75" customHeight="1" x14ac:dyDescent="0.2">
      <c r="A9" s="46" t="s">
        <v>23</v>
      </c>
      <c r="B9" s="46"/>
      <c r="D9" s="18">
        <v>0</v>
      </c>
      <c r="F9" s="18">
        <v>-56398496039</v>
      </c>
      <c r="H9" s="18">
        <v>0</v>
      </c>
      <c r="J9" s="18">
        <v>-56398496039</v>
      </c>
      <c r="L9" s="19">
        <f>J9/5327919320996*100</f>
        <v>-1.0585463600536817</v>
      </c>
      <c r="N9" s="18">
        <v>0</v>
      </c>
      <c r="P9" s="47">
        <v>-21029033339</v>
      </c>
      <c r="Q9" s="48"/>
      <c r="S9" s="18">
        <v>0</v>
      </c>
      <c r="U9" s="18">
        <v>-21029033339</v>
      </c>
      <c r="W9" s="19">
        <f>U9/9744785716384*100</f>
        <v>-0.21579780152213801</v>
      </c>
      <c r="Z9" s="76"/>
    </row>
    <row r="10" spans="1:26" ht="21.75" customHeight="1" x14ac:dyDescent="0.2">
      <c r="A10" s="43" t="s">
        <v>24</v>
      </c>
      <c r="B10" s="43"/>
      <c r="D10" s="20">
        <v>0</v>
      </c>
      <c r="F10" s="20">
        <v>-56398496039</v>
      </c>
      <c r="H10" s="20">
        <v>0</v>
      </c>
      <c r="J10" s="20">
        <v>-56398496039</v>
      </c>
      <c r="L10" s="21">
        <f>SUM(L9)</f>
        <v>-1.0585463600536817</v>
      </c>
      <c r="N10" s="20">
        <v>0</v>
      </c>
      <c r="Q10" s="20">
        <v>-21029033339</v>
      </c>
      <c r="S10" s="20">
        <v>0</v>
      </c>
      <c r="U10" s="20">
        <v>-21029033339</v>
      </c>
      <c r="W10" s="21">
        <f>SUM(W9)</f>
        <v>-0.21579780152213801</v>
      </c>
    </row>
    <row r="12" spans="1:26" x14ac:dyDescent="0.2">
      <c r="F12" s="24"/>
    </row>
    <row r="13" spans="1:26" x14ac:dyDescent="0.2">
      <c r="Q13" s="24"/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45"/>
  <sheetViews>
    <sheetView rightToLeft="1" topLeftCell="A23" workbookViewId="0">
      <selection activeCell="R38" sqref="R38"/>
    </sheetView>
  </sheetViews>
  <sheetFormatPr defaultRowHeight="12.75" x14ac:dyDescent="0.2"/>
  <cols>
    <col min="1" max="1" width="5.140625" customWidth="1"/>
    <col min="2" max="2" width="32.85546875" customWidth="1"/>
    <col min="3" max="3" width="1.28515625" customWidth="1"/>
    <col min="4" max="4" width="17.85546875" style="16" bestFit="1" customWidth="1"/>
    <col min="5" max="5" width="1.28515625" style="16" customWidth="1"/>
    <col min="6" max="6" width="16.85546875" style="16" bestFit="1" customWidth="1"/>
    <col min="7" max="7" width="1.28515625" style="16" customWidth="1"/>
    <col min="8" max="8" width="13.85546875" style="16" bestFit="1" customWidth="1"/>
    <col min="9" max="9" width="1.28515625" style="16" customWidth="1"/>
    <col min="10" max="10" width="17.85546875" style="16" bestFit="1" customWidth="1"/>
    <col min="11" max="11" width="1.28515625" style="16" customWidth="1"/>
    <col min="12" max="12" width="17.85546875" style="16" bestFit="1" customWidth="1"/>
    <col min="13" max="13" width="1.28515625" style="16" customWidth="1"/>
    <col min="14" max="14" width="18.7109375" style="16" bestFit="1" customWidth="1"/>
    <col min="15" max="15" width="1.28515625" style="16" customWidth="1"/>
    <col min="16" max="16" width="15" style="16" bestFit="1" customWidth="1"/>
    <col min="17" max="17" width="1.28515625" style="16" customWidth="1"/>
    <col min="18" max="18" width="17.5703125" style="16" bestFit="1" customWidth="1"/>
    <col min="19" max="19" width="0.28515625" customWidth="1"/>
  </cols>
  <sheetData>
    <row r="1" spans="1:18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</row>
    <row r="3" spans="1:18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</row>
    <row r="4" spans="1:18" ht="14.45" customHeight="1" x14ac:dyDescent="0.2"/>
    <row r="5" spans="1:18" ht="14.45" customHeight="1" x14ac:dyDescent="0.2">
      <c r="A5" s="1" t="s">
        <v>152</v>
      </c>
      <c r="B5" s="50" t="s">
        <v>153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18" ht="14.45" customHeight="1" x14ac:dyDescent="0.2">
      <c r="D6" s="45" t="s">
        <v>145</v>
      </c>
      <c r="E6" s="45"/>
      <c r="F6" s="45"/>
      <c r="G6" s="45"/>
      <c r="H6" s="45"/>
      <c r="I6" s="45"/>
      <c r="J6" s="45"/>
      <c r="L6" s="45" t="s">
        <v>146</v>
      </c>
      <c r="M6" s="45"/>
      <c r="N6" s="45"/>
      <c r="O6" s="45"/>
      <c r="P6" s="45"/>
      <c r="Q6" s="45"/>
      <c r="R6" s="45"/>
    </row>
    <row r="7" spans="1:18" ht="14.45" customHeight="1" x14ac:dyDescent="0.2">
      <c r="D7" s="17"/>
      <c r="E7" s="17"/>
      <c r="F7" s="17"/>
      <c r="G7" s="17"/>
      <c r="H7" s="17"/>
      <c r="I7" s="17"/>
      <c r="J7" s="17"/>
      <c r="L7" s="17"/>
      <c r="M7" s="17"/>
      <c r="N7" s="17"/>
      <c r="O7" s="17"/>
      <c r="P7" s="17"/>
      <c r="Q7" s="17"/>
      <c r="R7" s="17"/>
    </row>
    <row r="8" spans="1:18" ht="14.45" customHeight="1" x14ac:dyDescent="0.2">
      <c r="A8" s="45" t="s">
        <v>154</v>
      </c>
      <c r="B8" s="45"/>
      <c r="D8" s="2" t="s">
        <v>155</v>
      </c>
      <c r="F8" s="2" t="s">
        <v>147</v>
      </c>
      <c r="H8" s="2" t="s">
        <v>148</v>
      </c>
      <c r="J8" s="2" t="s">
        <v>24</v>
      </c>
      <c r="L8" s="2" t="s">
        <v>155</v>
      </c>
      <c r="N8" s="2" t="s">
        <v>147</v>
      </c>
      <c r="P8" s="2" t="s">
        <v>148</v>
      </c>
      <c r="R8" s="2" t="s">
        <v>24</v>
      </c>
    </row>
    <row r="9" spans="1:18" ht="21.75" customHeight="1" x14ac:dyDescent="0.2">
      <c r="A9" s="55" t="s">
        <v>68</v>
      </c>
      <c r="B9" s="55"/>
      <c r="D9" s="22">
        <v>70662790448</v>
      </c>
      <c r="F9" s="22">
        <v>95246178466</v>
      </c>
      <c r="H9" s="22">
        <v>195243777</v>
      </c>
      <c r="J9" s="22">
        <f>D9+F9+H9</f>
        <v>166104212691</v>
      </c>
      <c r="L9" s="22">
        <v>136523959465</v>
      </c>
      <c r="N9" s="22">
        <v>136644989876</v>
      </c>
      <c r="P9" s="22">
        <v>195243777</v>
      </c>
      <c r="R9" s="22">
        <f>L9+N9+P9</f>
        <v>273364193118</v>
      </c>
    </row>
    <row r="10" spans="1:18" ht="21.75" customHeight="1" x14ac:dyDescent="0.2">
      <c r="A10" s="53" t="s">
        <v>71</v>
      </c>
      <c r="B10" s="53"/>
      <c r="D10" s="23">
        <v>22999304584</v>
      </c>
      <c r="F10" s="23">
        <v>48546076828</v>
      </c>
      <c r="H10" s="23">
        <v>408122644</v>
      </c>
      <c r="J10" s="23">
        <f>D10+F10+H10</f>
        <v>71953504056</v>
      </c>
      <c r="L10" s="23">
        <v>44481167030</v>
      </c>
      <c r="N10" s="23">
        <v>95147264283</v>
      </c>
      <c r="P10" s="23">
        <v>607159040</v>
      </c>
      <c r="R10" s="23">
        <f>L10+N10+P10</f>
        <v>140235590353</v>
      </c>
    </row>
    <row r="11" spans="1:18" ht="21.75" customHeight="1" x14ac:dyDescent="0.2">
      <c r="A11" s="53" t="s">
        <v>106</v>
      </c>
      <c r="B11" s="53"/>
      <c r="D11" s="23">
        <v>55935147870</v>
      </c>
      <c r="F11" s="23">
        <v>0</v>
      </c>
      <c r="H11" s="23">
        <v>3933000000</v>
      </c>
      <c r="J11" s="23">
        <f t="shared" ref="J11:J37" si="0">D11+F11+H11</f>
        <v>59868147870</v>
      </c>
      <c r="L11" s="23">
        <v>55935147870</v>
      </c>
      <c r="N11" s="23">
        <v>0</v>
      </c>
      <c r="P11" s="23">
        <f>3933000000-39577</f>
        <v>3932960423</v>
      </c>
      <c r="R11" s="23">
        <f t="shared" ref="R11:R37" si="1">L11+N11+P11</f>
        <v>59868108293</v>
      </c>
    </row>
    <row r="12" spans="1:18" ht="21.75" customHeight="1" x14ac:dyDescent="0.2">
      <c r="A12" s="53" t="s">
        <v>74</v>
      </c>
      <c r="B12" s="53"/>
      <c r="D12" s="23">
        <v>104345972443</v>
      </c>
      <c r="F12" s="23">
        <v>-156416684675</v>
      </c>
      <c r="H12" s="23">
        <v>82754979</v>
      </c>
      <c r="J12" s="23">
        <f t="shared" si="0"/>
        <v>-51987957253</v>
      </c>
      <c r="L12" s="23">
        <v>201503151780</v>
      </c>
      <c r="N12" s="23">
        <v>91043252619</v>
      </c>
      <c r="P12" s="23">
        <v>428866684</v>
      </c>
      <c r="R12" s="23">
        <f t="shared" si="1"/>
        <v>292975271083</v>
      </c>
    </row>
    <row r="13" spans="1:18" ht="21.75" customHeight="1" x14ac:dyDescent="0.2">
      <c r="A13" s="53" t="s">
        <v>77</v>
      </c>
      <c r="B13" s="53"/>
      <c r="D13" s="23">
        <v>227347808267</v>
      </c>
      <c r="F13" s="23">
        <v>-745912602256</v>
      </c>
      <c r="H13" s="23">
        <v>-741511001</v>
      </c>
      <c r="J13" s="23">
        <f t="shared" si="0"/>
        <v>-519306304990</v>
      </c>
      <c r="L13" s="23">
        <v>413124787040</v>
      </c>
      <c r="N13" s="23">
        <v>-745912602256</v>
      </c>
      <c r="P13" s="23">
        <v>-741511001</v>
      </c>
      <c r="R13" s="23">
        <f t="shared" si="1"/>
        <v>-333529326217</v>
      </c>
    </row>
    <row r="14" spans="1:18" ht="21.75" customHeight="1" x14ac:dyDescent="0.2">
      <c r="A14" s="53" t="s">
        <v>83</v>
      </c>
      <c r="B14" s="53"/>
      <c r="D14" s="23">
        <v>343555364998</v>
      </c>
      <c r="F14" s="23">
        <v>399318912305</v>
      </c>
      <c r="H14" s="23">
        <v>-376382434</v>
      </c>
      <c r="J14" s="23">
        <f t="shared" si="0"/>
        <v>742497894869</v>
      </c>
      <c r="L14" s="23">
        <v>385157494329</v>
      </c>
      <c r="N14" s="23">
        <v>-1001099597544</v>
      </c>
      <c r="P14" s="23">
        <v>-1367419262</v>
      </c>
      <c r="R14" s="23">
        <f t="shared" si="1"/>
        <v>-617309522477</v>
      </c>
    </row>
    <row r="15" spans="1:18" ht="21.75" customHeight="1" x14ac:dyDescent="0.2">
      <c r="A15" s="53" t="s">
        <v>156</v>
      </c>
      <c r="B15" s="53"/>
      <c r="D15" s="23">
        <v>0</v>
      </c>
      <c r="F15" s="23">
        <v>0</v>
      </c>
      <c r="H15" s="23">
        <v>0</v>
      </c>
      <c r="J15" s="23">
        <f t="shared" si="0"/>
        <v>0</v>
      </c>
      <c r="L15" s="23">
        <v>0</v>
      </c>
      <c r="N15" s="23">
        <v>0</v>
      </c>
      <c r="P15" s="23">
        <v>-740666266</v>
      </c>
      <c r="R15" s="23">
        <f t="shared" si="1"/>
        <v>-740666266</v>
      </c>
    </row>
    <row r="16" spans="1:18" ht="21.75" customHeight="1" x14ac:dyDescent="0.2">
      <c r="A16" s="53" t="s">
        <v>157</v>
      </c>
      <c r="B16" s="53"/>
      <c r="D16" s="23">
        <v>0</v>
      </c>
      <c r="F16" s="23">
        <v>0</v>
      </c>
      <c r="H16" s="23">
        <v>0</v>
      </c>
      <c r="J16" s="23">
        <f t="shared" si="0"/>
        <v>0</v>
      </c>
      <c r="L16" s="23">
        <v>28850252364</v>
      </c>
      <c r="N16" s="23">
        <v>0</v>
      </c>
      <c r="P16" s="23">
        <v>20310849831</v>
      </c>
      <c r="R16" s="23">
        <f t="shared" si="1"/>
        <v>49161102195</v>
      </c>
    </row>
    <row r="17" spans="1:18" ht="21.75" customHeight="1" x14ac:dyDescent="0.2">
      <c r="A17" s="53" t="s">
        <v>34</v>
      </c>
      <c r="B17" s="53"/>
      <c r="D17" s="23">
        <f>'سود اوراق بهادار'!L21</f>
        <v>106506843060</v>
      </c>
      <c r="F17" s="23">
        <v>86506271950</v>
      </c>
      <c r="H17" s="23">
        <v>0</v>
      </c>
      <c r="J17" s="23">
        <f t="shared" si="0"/>
        <v>193013115010</v>
      </c>
      <c r="L17" s="23">
        <f>'سود اوراق بهادار'!N21</f>
        <v>213013686120</v>
      </c>
      <c r="N17" s="23">
        <v>171440372548</v>
      </c>
      <c r="P17" s="23">
        <v>-2531670547</v>
      </c>
      <c r="R17" s="23">
        <f t="shared" si="1"/>
        <v>381922388121</v>
      </c>
    </row>
    <row r="18" spans="1:18" ht="21.75" customHeight="1" x14ac:dyDescent="0.2">
      <c r="A18" s="53" t="s">
        <v>50</v>
      </c>
      <c r="B18" s="53"/>
      <c r="D18" s="23">
        <v>207392128776</v>
      </c>
      <c r="F18" s="23">
        <v>758933136396</v>
      </c>
      <c r="H18" s="23">
        <v>0</v>
      </c>
      <c r="J18" s="23">
        <f t="shared" si="0"/>
        <v>966325265172</v>
      </c>
      <c r="L18" s="23">
        <v>421240362668</v>
      </c>
      <c r="N18" s="23">
        <v>1431685470700</v>
      </c>
      <c r="P18" s="23">
        <v>12512198</v>
      </c>
      <c r="R18" s="23">
        <f t="shared" si="1"/>
        <v>1852938345566</v>
      </c>
    </row>
    <row r="19" spans="1:18" ht="21.75" customHeight="1" x14ac:dyDescent="0.2">
      <c r="A19" s="53" t="s">
        <v>92</v>
      </c>
      <c r="B19" s="53"/>
      <c r="D19" s="23">
        <v>1050827803137</v>
      </c>
      <c r="F19" s="23">
        <v>0</v>
      </c>
      <c r="H19" s="23">
        <v>0</v>
      </c>
      <c r="J19" s="23">
        <f t="shared" si="0"/>
        <v>1050827803137</v>
      </c>
      <c r="L19" s="23">
        <v>2050818318530</v>
      </c>
      <c r="N19" s="23">
        <v>0</v>
      </c>
      <c r="P19" s="23">
        <v>-262357264</v>
      </c>
      <c r="R19" s="23">
        <f t="shared" si="1"/>
        <v>2050555961266</v>
      </c>
    </row>
    <row r="20" spans="1:18" ht="21.75" customHeight="1" x14ac:dyDescent="0.2">
      <c r="A20" s="53" t="s">
        <v>104</v>
      </c>
      <c r="B20" s="53"/>
      <c r="D20" s="23">
        <v>56922750784</v>
      </c>
      <c r="F20" s="23">
        <v>-962130774712</v>
      </c>
      <c r="H20" s="23">
        <v>0</v>
      </c>
      <c r="J20" s="23">
        <f t="shared" si="0"/>
        <v>-905208023928</v>
      </c>
      <c r="L20" s="23">
        <v>56922750784</v>
      </c>
      <c r="N20" s="23">
        <v>-962130774712</v>
      </c>
      <c r="P20" s="23">
        <v>0</v>
      </c>
      <c r="R20" s="23">
        <f t="shared" si="1"/>
        <v>-905208023928</v>
      </c>
    </row>
    <row r="21" spans="1:18" ht="21.75" customHeight="1" x14ac:dyDescent="0.2">
      <c r="A21" s="53" t="s">
        <v>101</v>
      </c>
      <c r="B21" s="53"/>
      <c r="D21" s="23">
        <v>34188652295</v>
      </c>
      <c r="F21" s="23">
        <v>-556564562617</v>
      </c>
      <c r="H21" s="23">
        <v>0</v>
      </c>
      <c r="J21" s="23">
        <f t="shared" si="0"/>
        <v>-522375910322</v>
      </c>
      <c r="L21" s="23">
        <v>34188652295</v>
      </c>
      <c r="N21" s="23">
        <v>-556564562617</v>
      </c>
      <c r="P21" s="23">
        <v>0</v>
      </c>
      <c r="R21" s="23">
        <f t="shared" si="1"/>
        <v>-522375910322</v>
      </c>
    </row>
    <row r="22" spans="1:18" ht="21.75" customHeight="1" x14ac:dyDescent="0.2">
      <c r="A22" s="53" t="s">
        <v>80</v>
      </c>
      <c r="B22" s="53"/>
      <c r="D22" s="23">
        <f>'سود اوراق بهادار'!L12</f>
        <v>268897044634</v>
      </c>
      <c r="F22" s="23">
        <v>0</v>
      </c>
      <c r="H22" s="23">
        <v>0</v>
      </c>
      <c r="J22" s="23">
        <f t="shared" si="0"/>
        <v>268897044634</v>
      </c>
      <c r="L22" s="23">
        <f>'سود اوراق بهادار'!R12</f>
        <v>268979627585</v>
      </c>
      <c r="N22" s="23">
        <v>-75981313</v>
      </c>
      <c r="P22" s="23">
        <v>0</v>
      </c>
      <c r="R22" s="23">
        <f t="shared" si="1"/>
        <v>268903646272</v>
      </c>
    </row>
    <row r="23" spans="1:18" ht="21.75" customHeight="1" x14ac:dyDescent="0.2">
      <c r="A23" s="53" t="s">
        <v>89</v>
      </c>
      <c r="B23" s="53"/>
      <c r="D23" s="23">
        <v>26637552690</v>
      </c>
      <c r="F23" s="23">
        <v>0</v>
      </c>
      <c r="H23" s="23">
        <v>0</v>
      </c>
      <c r="J23" s="23">
        <f t="shared" si="0"/>
        <v>26637552690</v>
      </c>
      <c r="L23" s="23">
        <v>51935373980</v>
      </c>
      <c r="N23" s="23">
        <v>0</v>
      </c>
      <c r="P23" s="23">
        <v>0</v>
      </c>
      <c r="R23" s="23">
        <f t="shared" si="1"/>
        <v>51935373980</v>
      </c>
    </row>
    <row r="24" spans="1:18" ht="21.75" customHeight="1" x14ac:dyDescent="0.2">
      <c r="A24" s="53" t="s">
        <v>44</v>
      </c>
      <c r="B24" s="53"/>
      <c r="D24" s="23">
        <v>307200762920</v>
      </c>
      <c r="F24" s="23">
        <v>292474480480</v>
      </c>
      <c r="H24" s="23">
        <v>0</v>
      </c>
      <c r="J24" s="23">
        <f t="shared" si="0"/>
        <v>599675243400</v>
      </c>
      <c r="L24" s="23">
        <v>599156354080</v>
      </c>
      <c r="N24" s="23">
        <v>621070091987</v>
      </c>
      <c r="P24" s="23">
        <v>0</v>
      </c>
      <c r="R24" s="23">
        <f t="shared" si="1"/>
        <v>1220226446067</v>
      </c>
    </row>
    <row r="25" spans="1:18" ht="21.75" customHeight="1" x14ac:dyDescent="0.2">
      <c r="A25" s="53" t="s">
        <v>109</v>
      </c>
      <c r="B25" s="53"/>
      <c r="D25" s="23">
        <f>'سود اوراق بهادار'!L19</f>
        <v>175350191490</v>
      </c>
      <c r="F25" s="23">
        <v>0</v>
      </c>
      <c r="H25" s="23">
        <v>0</v>
      </c>
      <c r="J25" s="23">
        <f t="shared" si="0"/>
        <v>175350191490</v>
      </c>
      <c r="L25" s="23">
        <f>'سود اوراق بهادار'!R19</f>
        <v>346919561063</v>
      </c>
      <c r="N25" s="23">
        <v>0</v>
      </c>
      <c r="P25" s="23">
        <v>0</v>
      </c>
      <c r="R25" s="23">
        <f t="shared" si="1"/>
        <v>346919561063</v>
      </c>
    </row>
    <row r="26" spans="1:18" ht="21.75" customHeight="1" x14ac:dyDescent="0.2">
      <c r="A26" s="53" t="s">
        <v>56</v>
      </c>
      <c r="B26" s="53"/>
      <c r="D26" s="23">
        <v>27808811920</v>
      </c>
      <c r="F26" s="23">
        <v>0</v>
      </c>
      <c r="H26" s="23">
        <v>0</v>
      </c>
      <c r="J26" s="23">
        <f t="shared" si="0"/>
        <v>27808811920</v>
      </c>
      <c r="L26" s="23">
        <v>54268560940</v>
      </c>
      <c r="N26" s="23">
        <v>99945625000</v>
      </c>
      <c r="P26" s="23">
        <v>0</v>
      </c>
      <c r="R26" s="23">
        <f t="shared" si="1"/>
        <v>154214185940</v>
      </c>
    </row>
    <row r="27" spans="1:18" ht="21.75" customHeight="1" x14ac:dyDescent="0.2">
      <c r="A27" s="53" t="s">
        <v>158</v>
      </c>
      <c r="B27" s="53"/>
      <c r="D27" s="23">
        <v>50028392370</v>
      </c>
      <c r="F27" s="23">
        <v>0</v>
      </c>
      <c r="H27" s="23">
        <v>0</v>
      </c>
      <c r="J27" s="23">
        <f t="shared" si="0"/>
        <v>50028392370</v>
      </c>
      <c r="L27" s="23">
        <v>100056784740</v>
      </c>
      <c r="N27" s="23">
        <v>0</v>
      </c>
      <c r="P27" s="23">
        <v>0</v>
      </c>
      <c r="R27" s="23">
        <f t="shared" si="1"/>
        <v>100056784740</v>
      </c>
    </row>
    <row r="28" spans="1:18" ht="21.75" customHeight="1" x14ac:dyDescent="0.2">
      <c r="A28" s="53" t="s">
        <v>86</v>
      </c>
      <c r="B28" s="53"/>
      <c r="D28" s="23">
        <v>22384813784</v>
      </c>
      <c r="F28" s="23">
        <v>0</v>
      </c>
      <c r="H28" s="23">
        <v>0</v>
      </c>
      <c r="J28" s="23">
        <f t="shared" si="0"/>
        <v>22384813784</v>
      </c>
      <c r="L28" s="23">
        <v>49872329894</v>
      </c>
      <c r="N28" s="23">
        <v>3999823913</v>
      </c>
      <c r="P28" s="23">
        <v>0</v>
      </c>
      <c r="R28" s="23">
        <f t="shared" si="1"/>
        <v>53872153807</v>
      </c>
    </row>
    <row r="29" spans="1:18" ht="21.75" customHeight="1" x14ac:dyDescent="0.2">
      <c r="A29" s="53" t="s">
        <v>98</v>
      </c>
      <c r="B29" s="53"/>
      <c r="D29" s="23">
        <v>208982814403</v>
      </c>
      <c r="F29" s="23">
        <v>668479712546</v>
      </c>
      <c r="H29" s="23">
        <v>0</v>
      </c>
      <c r="J29" s="23">
        <f t="shared" si="0"/>
        <v>877462526949</v>
      </c>
      <c r="L29" s="23">
        <v>271855871792</v>
      </c>
      <c r="N29" s="23">
        <v>668479712546</v>
      </c>
      <c r="P29" s="23">
        <v>0</v>
      </c>
      <c r="R29" s="23">
        <f t="shared" si="1"/>
        <v>940335584338</v>
      </c>
    </row>
    <row r="30" spans="1:18" ht="21.75" customHeight="1" x14ac:dyDescent="0.2">
      <c r="A30" s="53" t="s">
        <v>47</v>
      </c>
      <c r="B30" s="53"/>
      <c r="D30" s="23">
        <f>'سود اوراق بهادار'!L30</f>
        <v>57066455520</v>
      </c>
      <c r="F30" s="23">
        <v>-4497553124</v>
      </c>
      <c r="H30" s="23">
        <v>0</v>
      </c>
      <c r="J30" s="23">
        <f t="shared" si="0"/>
        <v>52568902396</v>
      </c>
      <c r="L30" s="23">
        <f>'سود اوراق بهادار'!R30</f>
        <v>111417561377</v>
      </c>
      <c r="N30" s="23">
        <v>18336783598</v>
      </c>
      <c r="P30" s="23">
        <v>0</v>
      </c>
      <c r="R30" s="23">
        <f t="shared" si="1"/>
        <v>129754344975</v>
      </c>
    </row>
    <row r="31" spans="1:18" ht="21.75" customHeight="1" x14ac:dyDescent="0.2">
      <c r="A31" s="53" t="s">
        <v>95</v>
      </c>
      <c r="B31" s="53"/>
      <c r="D31" s="23">
        <f>'سود اوراق بهادار'!L31</f>
        <v>32819963100</v>
      </c>
      <c r="F31" s="23">
        <v>0</v>
      </c>
      <c r="H31" s="23">
        <v>0</v>
      </c>
      <c r="J31" s="23">
        <f t="shared" si="0"/>
        <v>32819963100</v>
      </c>
      <c r="L31" s="23">
        <f>'سود اوراق بهادار'!R31</f>
        <v>66638472150</v>
      </c>
      <c r="N31" s="23">
        <v>0</v>
      </c>
      <c r="P31" s="23">
        <v>0</v>
      </c>
      <c r="R31" s="23">
        <f t="shared" si="1"/>
        <v>66638472150</v>
      </c>
    </row>
    <row r="32" spans="1:18" ht="21.75" customHeight="1" x14ac:dyDescent="0.2">
      <c r="A32" s="53" t="s">
        <v>65</v>
      </c>
      <c r="B32" s="53"/>
      <c r="D32" s="23">
        <v>8208775700</v>
      </c>
      <c r="F32" s="23">
        <v>1639108250</v>
      </c>
      <c r="H32" s="23">
        <v>0</v>
      </c>
      <c r="J32" s="23">
        <f t="shared" si="0"/>
        <v>9847883950</v>
      </c>
      <c r="L32" s="23">
        <v>15865517900</v>
      </c>
      <c r="N32" s="23">
        <f>4997281250-6</f>
        <v>4997281244</v>
      </c>
      <c r="P32" s="23">
        <v>0</v>
      </c>
      <c r="R32" s="23">
        <f t="shared" si="1"/>
        <v>20862799144</v>
      </c>
    </row>
    <row r="33" spans="1:18" ht="21.75" customHeight="1" x14ac:dyDescent="0.2">
      <c r="A33" s="53" t="s">
        <v>62</v>
      </c>
      <c r="B33" s="53"/>
      <c r="D33" s="23">
        <v>9195483196</v>
      </c>
      <c r="F33" s="23">
        <f>10187570274-6</f>
        <v>10187570268</v>
      </c>
      <c r="H33" s="23">
        <v>0</v>
      </c>
      <c r="J33" s="23">
        <f t="shared" si="0"/>
        <v>19383053464</v>
      </c>
      <c r="L33" s="23">
        <v>17791172123</v>
      </c>
      <c r="N33" s="23">
        <v>2379008490</v>
      </c>
      <c r="P33" s="23">
        <v>0</v>
      </c>
      <c r="R33" s="23">
        <f t="shared" si="1"/>
        <v>20170180613</v>
      </c>
    </row>
    <row r="34" spans="1:18" ht="21.75" customHeight="1" x14ac:dyDescent="0.2">
      <c r="A34" s="53" t="s">
        <v>59</v>
      </c>
      <c r="B34" s="53"/>
      <c r="D34" s="23">
        <v>151012148</v>
      </c>
      <c r="F34" s="23">
        <v>0</v>
      </c>
      <c r="H34" s="23">
        <v>0</v>
      </c>
      <c r="J34" s="23">
        <f t="shared" si="0"/>
        <v>151012148</v>
      </c>
      <c r="L34" s="23">
        <v>292649434</v>
      </c>
      <c r="N34" s="23">
        <v>0</v>
      </c>
      <c r="P34" s="23">
        <v>0</v>
      </c>
      <c r="R34" s="23">
        <f t="shared" si="1"/>
        <v>292649434</v>
      </c>
    </row>
    <row r="35" spans="1:18" ht="21.75" customHeight="1" x14ac:dyDescent="0.2">
      <c r="A35" s="53" t="s">
        <v>53</v>
      </c>
      <c r="B35" s="53"/>
      <c r="D35" s="23">
        <v>27401346032</v>
      </c>
      <c r="F35" s="23">
        <v>0</v>
      </c>
      <c r="H35" s="23">
        <v>0</v>
      </c>
      <c r="J35" s="23">
        <f t="shared" si="0"/>
        <v>27401346032</v>
      </c>
      <c r="L35" s="23">
        <v>54030501754</v>
      </c>
      <c r="N35" s="23">
        <v>21190904590</v>
      </c>
      <c r="P35" s="23">
        <v>0</v>
      </c>
      <c r="R35" s="23">
        <f t="shared" si="1"/>
        <v>75221406344</v>
      </c>
    </row>
    <row r="36" spans="1:18" ht="21.75" customHeight="1" x14ac:dyDescent="0.2">
      <c r="A36" s="53" t="s">
        <v>38</v>
      </c>
      <c r="B36" s="53"/>
      <c r="D36" s="23">
        <f>'سود اوراق بهادار'!L20</f>
        <v>47786593710</v>
      </c>
      <c r="F36" s="23">
        <v>139279980752</v>
      </c>
      <c r="H36" s="23">
        <v>0</v>
      </c>
      <c r="J36" s="23">
        <f t="shared" si="0"/>
        <v>187066574462</v>
      </c>
      <c r="L36" s="23">
        <f>'سود اوراق بهادار'!R20</f>
        <v>95573187420</v>
      </c>
      <c r="N36" s="23">
        <v>359741706864</v>
      </c>
      <c r="P36" s="23">
        <v>0</v>
      </c>
      <c r="R36" s="23">
        <f t="shared" si="1"/>
        <v>455314894284</v>
      </c>
    </row>
    <row r="37" spans="1:18" ht="21.75" customHeight="1" x14ac:dyDescent="0.2">
      <c r="A37" s="54" t="s">
        <v>41</v>
      </c>
      <c r="B37" s="54"/>
      <c r="D37" s="29">
        <f>'سود اوراق بهادار'!L22</f>
        <v>66096442620</v>
      </c>
      <c r="F37" s="29">
        <v>72226381308</v>
      </c>
      <c r="H37" s="29">
        <v>0</v>
      </c>
      <c r="J37" s="23">
        <f t="shared" si="0"/>
        <v>138322823928</v>
      </c>
      <c r="L37" s="29">
        <f>'سود اوراق بهادار'!R22</f>
        <v>132192885240</v>
      </c>
      <c r="N37" s="29">
        <v>149611502657</v>
      </c>
      <c r="P37" s="29">
        <v>0</v>
      </c>
      <c r="R37" s="23">
        <f t="shared" si="1"/>
        <v>281804387897</v>
      </c>
    </row>
    <row r="38" spans="1:18" ht="21.75" customHeight="1" x14ac:dyDescent="0.2">
      <c r="A38" s="43" t="s">
        <v>24</v>
      </c>
      <c r="B38" s="43"/>
      <c r="D38" s="20">
        <f>SUM(D9:D37)</f>
        <v>3616701022899</v>
      </c>
      <c r="F38" s="20">
        <f>SUM(F9:F37)</f>
        <v>147315632165</v>
      </c>
      <c r="H38" s="20">
        <f>SUM(H9:H37)</f>
        <v>3501227965</v>
      </c>
      <c r="J38" s="20">
        <f>SUM(J9:J37)</f>
        <v>3767517883029</v>
      </c>
      <c r="L38" s="20">
        <f>SUM(L9:L37)</f>
        <v>6278606141747</v>
      </c>
      <c r="N38" s="20">
        <f>SUM(N9:N37)</f>
        <v>609930272473</v>
      </c>
      <c r="P38" s="20">
        <f>SUM(P9:P37)</f>
        <v>19843967613</v>
      </c>
      <c r="R38" s="20">
        <f>SUM(R9:R37)</f>
        <v>6908380381833</v>
      </c>
    </row>
    <row r="40" spans="1:18" x14ac:dyDescent="0.2">
      <c r="L40" s="24"/>
      <c r="N40" s="24"/>
      <c r="P40" s="24"/>
    </row>
    <row r="41" spans="1:18" x14ac:dyDescent="0.2">
      <c r="D41" s="24"/>
      <c r="F41" s="24"/>
      <c r="H41" s="24"/>
    </row>
    <row r="42" spans="1:18" x14ac:dyDescent="0.2">
      <c r="H42" s="41"/>
    </row>
    <row r="43" spans="1:18" x14ac:dyDescent="0.2">
      <c r="L43" s="24"/>
      <c r="N43" s="24"/>
      <c r="P43" s="24"/>
    </row>
    <row r="45" spans="1:18" x14ac:dyDescent="0.2">
      <c r="D45" s="24"/>
      <c r="F45" s="24"/>
      <c r="H45" s="24"/>
    </row>
  </sheetData>
  <mergeCells count="37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8:B38"/>
    <mergeCell ref="A33:B33"/>
    <mergeCell ref="A34:B34"/>
    <mergeCell ref="A35:B35"/>
    <mergeCell ref="A36:B36"/>
    <mergeCell ref="A37:B3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26"/>
  <sheetViews>
    <sheetView rightToLeft="1" workbookViewId="0">
      <selection activeCell="A4" sqref="A4"/>
    </sheetView>
  </sheetViews>
  <sheetFormatPr defaultRowHeight="18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53.85546875" style="16" bestFit="1" customWidth="1"/>
    <col min="7" max="7" width="1.28515625" style="16" customWidth="1"/>
    <col min="8" max="8" width="13" style="16" customWidth="1"/>
    <col min="9" max="9" width="1.28515625" style="16" customWidth="1"/>
    <col min="10" max="10" width="18.85546875" style="16" bestFit="1" customWidth="1"/>
    <col min="11" max="11" width="1.28515625" style="12" customWidth="1"/>
    <col min="12" max="12" width="33.140625" style="16" customWidth="1"/>
    <col min="13" max="13" width="1.28515625" style="12" customWidth="1"/>
    <col min="14" max="14" width="14.28515625" style="16" customWidth="1"/>
    <col min="15" max="15" width="1.28515625" style="12" customWidth="1"/>
    <col min="16" max="16" width="21.42578125" style="16" customWidth="1"/>
    <col min="17" max="17" width="0.28515625" customWidth="1"/>
    <col min="20" max="20" width="16.42578125" style="23" bestFit="1" customWidth="1"/>
  </cols>
  <sheetData>
    <row r="1" spans="1:16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ht="14.45" customHeight="1" x14ac:dyDescent="0.2"/>
    <row r="5" spans="1:16" ht="14.45" customHeight="1" x14ac:dyDescent="0.2">
      <c r="A5" s="1" t="s">
        <v>159</v>
      </c>
      <c r="B5" s="50" t="s">
        <v>160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29.1" customHeight="1" x14ac:dyDescent="0.6">
      <c r="A6" s="1"/>
      <c r="B6" s="1"/>
      <c r="C6" s="1"/>
      <c r="D6" s="1"/>
      <c r="E6" s="1"/>
      <c r="F6" s="64"/>
      <c r="G6" s="64"/>
      <c r="H6" s="64"/>
      <c r="I6" s="64"/>
      <c r="J6" s="64"/>
      <c r="K6" s="65"/>
      <c r="L6" s="64"/>
      <c r="M6" s="65"/>
      <c r="N6" s="64"/>
      <c r="O6" s="65"/>
      <c r="P6" s="64"/>
    </row>
    <row r="7" spans="1:16" ht="14.45" customHeight="1" x14ac:dyDescent="0.2">
      <c r="A7" s="66" t="s">
        <v>163</v>
      </c>
      <c r="B7" s="66"/>
      <c r="D7" s="66" t="s">
        <v>164</v>
      </c>
      <c r="F7" s="66" t="s">
        <v>165</v>
      </c>
      <c r="H7" s="66" t="s">
        <v>15</v>
      </c>
      <c r="J7" s="66" t="s">
        <v>166</v>
      </c>
      <c r="L7" s="67" t="s">
        <v>161</v>
      </c>
      <c r="N7" s="66" t="s">
        <v>167</v>
      </c>
      <c r="P7" s="68" t="s">
        <v>162</v>
      </c>
    </row>
    <row r="8" spans="1:16" ht="48.75" customHeight="1" x14ac:dyDescent="0.2">
      <c r="A8" s="57"/>
      <c r="B8" s="57"/>
      <c r="D8" s="57"/>
      <c r="F8" s="57"/>
      <c r="H8" s="57"/>
      <c r="J8" s="57"/>
      <c r="L8" s="69"/>
      <c r="N8" s="57"/>
      <c r="P8" s="70"/>
    </row>
    <row r="9" spans="1:16" ht="30" customHeight="1" x14ac:dyDescent="0.2">
      <c r="A9" s="71"/>
      <c r="B9" s="71"/>
      <c r="D9" s="71"/>
      <c r="F9" s="71"/>
      <c r="H9" s="71"/>
      <c r="J9" s="71"/>
      <c r="L9" s="11"/>
      <c r="N9" s="71"/>
      <c r="P9" s="11"/>
    </row>
    <row r="10" spans="1:16" ht="30" customHeight="1" x14ac:dyDescent="0.45">
      <c r="A10" s="72" t="s">
        <v>207</v>
      </c>
      <c r="B10" s="73"/>
      <c r="D10" s="72" t="s">
        <v>168</v>
      </c>
      <c r="F10" s="27" t="s">
        <v>158</v>
      </c>
      <c r="H10" s="23">
        <v>6000000</v>
      </c>
      <c r="I10" s="23">
        <v>6000000</v>
      </c>
      <c r="J10" s="23">
        <v>6000000000000</v>
      </c>
      <c r="L10" s="23">
        <v>50028392370</v>
      </c>
      <c r="N10" s="27">
        <v>23</v>
      </c>
      <c r="O10" s="74"/>
      <c r="P10" s="27">
        <v>40.549999999999997</v>
      </c>
    </row>
    <row r="11" spans="1:16" ht="30" customHeight="1" x14ac:dyDescent="0.45">
      <c r="A11" s="72"/>
      <c r="B11" s="73"/>
      <c r="D11" s="72"/>
      <c r="F11" s="27" t="s">
        <v>44</v>
      </c>
      <c r="H11" s="23">
        <v>2500000</v>
      </c>
      <c r="I11" s="23"/>
      <c r="J11" s="23">
        <v>2500000000000</v>
      </c>
      <c r="L11" s="23">
        <v>88088114760</v>
      </c>
      <c r="N11" s="27">
        <v>23</v>
      </c>
      <c r="O11" s="74"/>
      <c r="P11" s="27">
        <v>38.46</v>
      </c>
    </row>
    <row r="12" spans="1:16" ht="30" customHeight="1" x14ac:dyDescent="0.45">
      <c r="A12" s="72"/>
      <c r="B12" s="73"/>
      <c r="D12" s="72"/>
      <c r="F12" s="27" t="s">
        <v>208</v>
      </c>
      <c r="H12" s="23">
        <v>6000000</v>
      </c>
      <c r="I12" s="23"/>
      <c r="J12" s="23">
        <v>6000000000000</v>
      </c>
      <c r="L12" s="23">
        <v>61925533980</v>
      </c>
      <c r="N12" s="27">
        <v>23</v>
      </c>
      <c r="O12" s="74"/>
      <c r="P12" s="27">
        <v>43.19</v>
      </c>
    </row>
    <row r="13" spans="1:16" ht="30" customHeight="1" x14ac:dyDescent="0.45">
      <c r="A13" s="72"/>
      <c r="B13" s="73"/>
      <c r="D13" s="72"/>
      <c r="F13" s="27" t="s">
        <v>34</v>
      </c>
      <c r="H13" s="23">
        <v>3809800</v>
      </c>
      <c r="I13" s="23"/>
      <c r="J13" s="23">
        <v>14775044446400</v>
      </c>
      <c r="L13" s="23">
        <v>106506843060</v>
      </c>
      <c r="N13" s="27" t="s">
        <v>209</v>
      </c>
      <c r="O13" s="74"/>
      <c r="P13" s="27">
        <v>39.83</v>
      </c>
    </row>
    <row r="14" spans="1:16" ht="30" customHeight="1" x14ac:dyDescent="0.45">
      <c r="A14" s="72"/>
      <c r="B14" s="73"/>
      <c r="D14" s="72"/>
      <c r="F14" s="27" t="s">
        <v>38</v>
      </c>
      <c r="H14" s="23">
        <v>4308000</v>
      </c>
      <c r="I14" s="23"/>
      <c r="J14" s="23">
        <v>5999967000000</v>
      </c>
      <c r="L14" s="23">
        <v>47786593710</v>
      </c>
      <c r="N14" s="27" t="s">
        <v>209</v>
      </c>
      <c r="O14" s="74"/>
      <c r="P14" s="27">
        <v>34.25</v>
      </c>
    </row>
    <row r="15" spans="1:16" ht="30" customHeight="1" x14ac:dyDescent="0.45">
      <c r="A15" s="72"/>
      <c r="B15" s="73"/>
      <c r="D15" s="72"/>
      <c r="F15" s="27" t="s">
        <v>41</v>
      </c>
      <c r="H15" s="23">
        <v>1004200</v>
      </c>
      <c r="I15" s="23"/>
      <c r="J15" s="23">
        <v>5999967000000</v>
      </c>
      <c r="L15" s="23">
        <v>66096442620</v>
      </c>
      <c r="N15" s="27" t="s">
        <v>209</v>
      </c>
      <c r="O15" s="74"/>
      <c r="P15" s="27">
        <v>48.21</v>
      </c>
    </row>
    <row r="16" spans="1:16" ht="30" customHeight="1" x14ac:dyDescent="0.45">
      <c r="A16" s="72"/>
      <c r="B16" s="73"/>
      <c r="D16" s="72"/>
      <c r="F16" s="27" t="s">
        <v>47</v>
      </c>
      <c r="H16" s="23">
        <v>2000000</v>
      </c>
      <c r="I16" s="23"/>
      <c r="J16" s="23">
        <v>2000000000000</v>
      </c>
      <c r="L16" s="23">
        <v>18134610120</v>
      </c>
      <c r="N16" s="27">
        <v>23</v>
      </c>
      <c r="O16" s="74"/>
      <c r="P16" s="27">
        <v>44.56</v>
      </c>
    </row>
    <row r="17" spans="1:16" ht="30" customHeight="1" x14ac:dyDescent="0.45">
      <c r="A17" s="72"/>
      <c r="B17" s="73"/>
      <c r="D17" s="72"/>
      <c r="F17" s="27" t="s">
        <v>50</v>
      </c>
      <c r="H17" s="23">
        <v>8000000</v>
      </c>
      <c r="I17" s="23"/>
      <c r="J17" s="23">
        <v>8000000000000</v>
      </c>
      <c r="L17" s="23">
        <v>61996721310</v>
      </c>
      <c r="N17" s="27">
        <v>23</v>
      </c>
      <c r="O17" s="74"/>
      <c r="P17" s="27">
        <v>33.799999999999997</v>
      </c>
    </row>
    <row r="18" spans="1:16" ht="30" customHeight="1" x14ac:dyDescent="0.45">
      <c r="A18" s="72"/>
      <c r="B18" s="73"/>
      <c r="D18" s="72"/>
      <c r="F18" s="27" t="s">
        <v>210</v>
      </c>
      <c r="H18" s="23">
        <v>38000000</v>
      </c>
      <c r="I18" s="23"/>
      <c r="J18" s="23">
        <v>38000000000000</v>
      </c>
      <c r="L18" s="23">
        <v>326260273980</v>
      </c>
      <c r="N18" s="27">
        <v>23</v>
      </c>
      <c r="O18" s="74"/>
      <c r="P18" s="27">
        <v>34.700000000000003</v>
      </c>
    </row>
    <row r="19" spans="1:16" ht="30" customHeight="1" x14ac:dyDescent="0.45">
      <c r="A19" s="72"/>
      <c r="B19" s="73"/>
      <c r="D19" s="72"/>
      <c r="F19" s="27" t="s">
        <v>53</v>
      </c>
      <c r="H19" s="23">
        <v>832807</v>
      </c>
      <c r="I19" s="23"/>
      <c r="J19" s="23">
        <v>832807000000</v>
      </c>
      <c r="L19" s="23">
        <v>15051903120</v>
      </c>
      <c r="N19" s="27">
        <v>18</v>
      </c>
      <c r="O19" s="74"/>
      <c r="P19" s="27">
        <v>53.77</v>
      </c>
    </row>
    <row r="20" spans="1:16" ht="30" customHeight="1" x14ac:dyDescent="0.45">
      <c r="A20" s="72"/>
      <c r="B20" s="73"/>
      <c r="D20" s="72"/>
      <c r="F20" s="27" t="s">
        <v>212</v>
      </c>
      <c r="H20" s="23">
        <v>7999800</v>
      </c>
      <c r="I20" s="23"/>
      <c r="J20" s="23">
        <f>H20*1000000</f>
        <v>7999800000000</v>
      </c>
      <c r="L20" s="23">
        <v>98690642321</v>
      </c>
      <c r="N20" s="27">
        <v>20.5</v>
      </c>
      <c r="O20" s="74"/>
      <c r="P20" s="27">
        <v>36.130000000000003</v>
      </c>
    </row>
    <row r="21" spans="1:16" ht="30" customHeight="1" x14ac:dyDescent="0.45">
      <c r="A21" s="72"/>
      <c r="B21" s="73"/>
      <c r="D21" s="72"/>
      <c r="F21" s="27" t="s">
        <v>56</v>
      </c>
      <c r="H21" s="23">
        <v>1000000</v>
      </c>
      <c r="I21" s="23"/>
      <c r="J21" s="23">
        <v>1000000000000</v>
      </c>
      <c r="L21" s="23">
        <v>8542234320</v>
      </c>
      <c r="N21" s="27">
        <v>23</v>
      </c>
      <c r="O21" s="74"/>
      <c r="P21" s="27">
        <v>40.97</v>
      </c>
    </row>
    <row r="22" spans="1:16" ht="30" customHeight="1" x14ac:dyDescent="0.45">
      <c r="A22" s="72"/>
      <c r="B22" s="73"/>
      <c r="D22" s="72"/>
      <c r="F22" s="27" t="s">
        <v>211</v>
      </c>
      <c r="H22" s="23">
        <v>1000000</v>
      </c>
      <c r="I22" s="23"/>
      <c r="J22" s="23">
        <v>1000000000000</v>
      </c>
      <c r="L22" s="23">
        <v>7709016390</v>
      </c>
      <c r="N22" s="27">
        <v>23</v>
      </c>
      <c r="O22" s="74"/>
      <c r="P22" s="27">
        <v>40</v>
      </c>
    </row>
    <row r="23" spans="1:16" ht="30" customHeight="1" x14ac:dyDescent="0.45">
      <c r="A23" s="72"/>
      <c r="B23" s="73"/>
      <c r="D23" s="72"/>
      <c r="F23" s="27" t="s">
        <v>86</v>
      </c>
      <c r="H23" s="23">
        <v>1000000</v>
      </c>
      <c r="I23" s="23"/>
      <c r="J23" s="23">
        <v>1000000000000</v>
      </c>
      <c r="L23" s="23">
        <v>3554844684</v>
      </c>
      <c r="N23" s="27">
        <v>23</v>
      </c>
      <c r="O23" s="74"/>
      <c r="P23" s="27">
        <v>41.07</v>
      </c>
    </row>
    <row r="24" spans="1:16" ht="23.25" thickBot="1" x14ac:dyDescent="0.25">
      <c r="A24" s="3"/>
      <c r="B24" s="3"/>
      <c r="D24" s="3"/>
      <c r="L24" s="75">
        <f>SUM(L10:L23)</f>
        <v>960372166745</v>
      </c>
    </row>
    <row r="25" spans="1:16" ht="19.5" thickTop="1" x14ac:dyDescent="0.2">
      <c r="L25" s="24"/>
    </row>
    <row r="26" spans="1:16" x14ac:dyDescent="0.2">
      <c r="L26" s="24"/>
    </row>
  </sheetData>
  <mergeCells count="14">
    <mergeCell ref="L7:L8"/>
    <mergeCell ref="N7:N8"/>
    <mergeCell ref="P7:P8"/>
    <mergeCell ref="A10:B23"/>
    <mergeCell ref="D10:D23"/>
    <mergeCell ref="A1:P1"/>
    <mergeCell ref="A2:P2"/>
    <mergeCell ref="A3:P3"/>
    <mergeCell ref="B5:P5"/>
    <mergeCell ref="A7:B8"/>
    <mergeCell ref="D7:D8"/>
    <mergeCell ref="F7:F8"/>
    <mergeCell ref="H7:H8"/>
    <mergeCell ref="J7:J8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7"/>
  <sheetViews>
    <sheetView rightToLeft="1" workbookViewId="0">
      <selection activeCell="J11" sqref="J1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3" ht="29.1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13" ht="21.75" customHeight="1" x14ac:dyDescent="0.2">
      <c r="A2" s="49" t="s">
        <v>128</v>
      </c>
      <c r="B2" s="49"/>
      <c r="C2" s="49"/>
      <c r="D2" s="49"/>
      <c r="E2" s="49"/>
      <c r="F2" s="49"/>
      <c r="G2" s="49"/>
      <c r="H2" s="49"/>
      <c r="I2" s="49"/>
      <c r="J2" s="49"/>
    </row>
    <row r="3" spans="1:13" ht="21.75" customHeight="1" x14ac:dyDescent="0.2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</row>
    <row r="4" spans="1:13" ht="14.45" customHeight="1" x14ac:dyDescent="0.2"/>
    <row r="5" spans="1:13" ht="14.45" customHeight="1" x14ac:dyDescent="0.2">
      <c r="A5" s="1" t="s">
        <v>169</v>
      </c>
      <c r="B5" s="50" t="s">
        <v>170</v>
      </c>
      <c r="C5" s="50"/>
      <c r="D5" s="50"/>
      <c r="E5" s="50"/>
      <c r="F5" s="50"/>
      <c r="G5" s="50"/>
      <c r="H5" s="50"/>
      <c r="I5" s="50"/>
      <c r="J5" s="50"/>
    </row>
    <row r="6" spans="1:13" ht="14.45" customHeight="1" x14ac:dyDescent="0.2">
      <c r="D6" s="45" t="s">
        <v>145</v>
      </c>
      <c r="E6" s="45"/>
      <c r="F6" s="45"/>
      <c r="H6" s="45" t="s">
        <v>146</v>
      </c>
      <c r="I6" s="45"/>
      <c r="J6" s="45"/>
    </row>
    <row r="7" spans="1:13" ht="36.4" customHeight="1" x14ac:dyDescent="0.2">
      <c r="A7" s="45" t="s">
        <v>171</v>
      </c>
      <c r="B7" s="45"/>
      <c r="D7" s="10" t="s">
        <v>172</v>
      </c>
      <c r="E7" s="3"/>
      <c r="F7" s="10" t="s">
        <v>173</v>
      </c>
      <c r="H7" s="10" t="s">
        <v>172</v>
      </c>
      <c r="I7" s="3"/>
      <c r="J7" s="10" t="s">
        <v>173</v>
      </c>
    </row>
    <row r="8" spans="1:13" ht="21.75" customHeight="1" x14ac:dyDescent="0.2">
      <c r="A8" s="39" t="s">
        <v>200</v>
      </c>
      <c r="B8" s="39"/>
      <c r="D8" s="22">
        <v>768341725726</v>
      </c>
      <c r="E8" s="16"/>
      <c r="F8" s="26">
        <f>D8/D$16*100</f>
        <v>47.560598906392059</v>
      </c>
      <c r="G8" s="16"/>
      <c r="H8" s="22">
        <v>1572423361942</v>
      </c>
      <c r="I8" s="16"/>
      <c r="J8" s="26">
        <f>H8/H$16*100</f>
        <v>55.077701467119887</v>
      </c>
    </row>
    <row r="9" spans="1:13" ht="21.75" customHeight="1" x14ac:dyDescent="0.2">
      <c r="A9" s="40" t="s">
        <v>192</v>
      </c>
      <c r="B9" s="40"/>
      <c r="D9" s="23">
        <v>46574</v>
      </c>
      <c r="E9" s="16"/>
      <c r="F9" s="28">
        <f t="shared" ref="F9:F15" si="0">D9/D$16*100</f>
        <v>2.8829455166882747E-6</v>
      </c>
      <c r="G9" s="16"/>
      <c r="H9" s="23">
        <v>98114</v>
      </c>
      <c r="I9" s="16"/>
      <c r="J9" s="28">
        <f t="shared" ref="J9:J15" si="1">H9/H$16*100</f>
        <v>3.4366658067652946E-6</v>
      </c>
    </row>
    <row r="10" spans="1:13" ht="21.75" customHeight="1" x14ac:dyDescent="0.2">
      <c r="A10" s="40" t="s">
        <v>201</v>
      </c>
      <c r="B10" s="40"/>
      <c r="D10" s="23">
        <v>33003763724</v>
      </c>
      <c r="E10" s="16"/>
      <c r="F10" s="28">
        <f t="shared" si="0"/>
        <v>2.042943544938054</v>
      </c>
      <c r="G10" s="16"/>
      <c r="H10" s="23">
        <v>47933900726</v>
      </c>
      <c r="I10" s="16"/>
      <c r="J10" s="28">
        <f t="shared" si="1"/>
        <v>1.678993799151256</v>
      </c>
    </row>
    <row r="11" spans="1:13" ht="21.75" customHeight="1" x14ac:dyDescent="0.2">
      <c r="A11" s="40" t="s">
        <v>202</v>
      </c>
      <c r="B11" s="40"/>
      <c r="D11" s="23">
        <v>1198767</v>
      </c>
      <c r="E11" s="16"/>
      <c r="F11" s="28">
        <f t="shared" si="0"/>
        <v>7.4204061240259659E-5</v>
      </c>
      <c r="G11" s="16"/>
      <c r="H11" s="23">
        <v>2392648</v>
      </c>
      <c r="I11" s="16"/>
      <c r="J11" s="28">
        <f t="shared" si="1"/>
        <v>8.3807933314566425E-5</v>
      </c>
    </row>
    <row r="12" spans="1:13" ht="21.75" customHeight="1" x14ac:dyDescent="0.2">
      <c r="A12" s="40" t="s">
        <v>203</v>
      </c>
      <c r="B12" s="40"/>
      <c r="D12" s="23">
        <v>543141869791</v>
      </c>
      <c r="E12" s="16"/>
      <c r="F12" s="28">
        <f t="shared" si="0"/>
        <v>33.620655697162583</v>
      </c>
      <c r="G12" s="16"/>
      <c r="H12" s="23">
        <v>885908401867</v>
      </c>
      <c r="I12" s="16"/>
      <c r="J12" s="28">
        <f t="shared" si="1"/>
        <v>31.03095493632312</v>
      </c>
    </row>
    <row r="13" spans="1:13" ht="21.75" customHeight="1" x14ac:dyDescent="0.2">
      <c r="A13" s="40" t="s">
        <v>204</v>
      </c>
      <c r="B13" s="40"/>
      <c r="D13" s="23">
        <v>1079625404</v>
      </c>
      <c r="E13" s="16"/>
      <c r="F13" s="28">
        <f t="shared" si="0"/>
        <v>6.6829158289272286E-2</v>
      </c>
      <c r="G13" s="16"/>
      <c r="H13" s="23">
        <v>1065328641</v>
      </c>
      <c r="I13" s="16"/>
      <c r="J13" s="28">
        <f t="shared" si="1"/>
        <v>3.7315556531100968E-2</v>
      </c>
    </row>
    <row r="14" spans="1:13" ht="21.75" customHeight="1" x14ac:dyDescent="0.2">
      <c r="A14" s="40" t="s">
        <v>205</v>
      </c>
      <c r="B14" s="40"/>
      <c r="D14" s="23">
        <v>245274761270</v>
      </c>
      <c r="E14" s="16"/>
      <c r="F14" s="28">
        <f t="shared" si="0"/>
        <v>15.182586279042672</v>
      </c>
      <c r="G14" s="16"/>
      <c r="H14" s="23">
        <v>304963179106</v>
      </c>
      <c r="I14" s="16"/>
      <c r="J14" s="28">
        <f t="shared" si="1"/>
        <v>10.682028354322835</v>
      </c>
    </row>
    <row r="15" spans="1:13" ht="21.75" customHeight="1" x14ac:dyDescent="0.2">
      <c r="A15" s="40" t="s">
        <v>199</v>
      </c>
      <c r="B15" s="40"/>
      <c r="D15" s="23">
        <v>24657535216</v>
      </c>
      <c r="E15" s="16"/>
      <c r="F15" s="28">
        <f t="shared" si="0"/>
        <v>1.5263093271686017</v>
      </c>
      <c r="G15" s="16"/>
      <c r="H15" s="23">
        <v>42621607067</v>
      </c>
      <c r="I15" s="16"/>
      <c r="J15" s="28">
        <f t="shared" si="1"/>
        <v>1.492918641952677</v>
      </c>
    </row>
    <row r="16" spans="1:13" ht="21.75" customHeight="1" thickBot="1" x14ac:dyDescent="0.25">
      <c r="A16" s="43" t="s">
        <v>24</v>
      </c>
      <c r="B16" s="43"/>
      <c r="D16" s="20">
        <f>SUM(D8:D15)</f>
        <v>1615500526472</v>
      </c>
      <c r="E16" s="16"/>
      <c r="F16" s="20">
        <f>SUM(F8:F15)</f>
        <v>99.999999999999986</v>
      </c>
      <c r="G16" s="16"/>
      <c r="H16" s="20">
        <f>SUM(H8:H15)</f>
        <v>2854918270111</v>
      </c>
      <c r="I16" s="16"/>
      <c r="J16" s="20">
        <f>SUM(J8:J15)</f>
        <v>100</v>
      </c>
      <c r="K16" s="16"/>
      <c r="L16" s="16"/>
      <c r="M16" s="16"/>
    </row>
    <row r="17" ht="13.5" thickTop="1" x14ac:dyDescent="0.2"/>
  </sheetData>
  <mergeCells count="8">
    <mergeCell ref="A16:B16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واحدهای صندوق</vt:lpstr>
      <vt:lpstr>اوراق</vt:lpstr>
      <vt:lpstr>تعدیل قیمت</vt:lpstr>
      <vt:lpstr>سپرده</vt:lpstr>
      <vt:lpstr>درآمد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'تعدیل قیمت'!Print_Area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2026-02-21T04:52:47Z</dcterms:created>
  <dcterms:modified xsi:type="dcterms:W3CDTF">2026-02-21T07:16:23Z</dcterms:modified>
</cp:coreProperties>
</file>