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پرتفو\1404\"/>
    </mc:Choice>
  </mc:AlternateContent>
  <xr:revisionPtr revIDLastSave="0" documentId="13_ncr:1_{4873A648-BF27-4272-B36E-B45D8897C77E}" xr6:coauthVersionLast="47" xr6:coauthVersionMax="47" xr10:uidLastSave="{00000000-0000-0000-0000-000000000000}"/>
  <bookViews>
    <workbookView xWindow="-120" yWindow="-120" windowWidth="29040" windowHeight="15720" firstSheet="7" activeTab="13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صندوق" sheetId="10" r:id="rId6"/>
    <sheet name="درآمد سرمایه گذاری در اوراق به" sheetId="11" r:id="rId7"/>
    <sheet name="مبالغ تخصیصی اوراق" sheetId="12" r:id="rId8"/>
    <sheet name="درآمد سپرده بانکی" sheetId="13" r:id="rId9"/>
    <sheet name="سایر درآمدها" sheetId="14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1">اوراق!$A$1:$AM$34</definedName>
    <definedName name="_xlnm.Print_Area" localSheetId="2">'تعدیل قیمت'!$A$1:$N$12</definedName>
    <definedName name="_xlnm.Print_Area" localSheetId="4">درآمد!$A$1:$K$13</definedName>
    <definedName name="_xlnm.Print_Area" localSheetId="8">'درآمد سپرده بانکی'!$A$1:$K$16</definedName>
    <definedName name="_xlnm.Print_Area" localSheetId="6">'درآمد سرمایه گذاری در اوراق به'!$A$1:$S$35</definedName>
    <definedName name="_xlnm.Print_Area" localSheetId="5">'درآمد سرمایه گذاری در صندوق'!$A$1:$X$10</definedName>
    <definedName name="_xlnm.Print_Area" localSheetId="13">'درآمد ناشی از تغییر قیمت اوراق'!$A$1:$S$31</definedName>
    <definedName name="_xlnm.Print_Area" localSheetId="12">'درآمد ناشی از فروش'!$A$1:$S$16</definedName>
    <definedName name="_xlnm.Print_Area" localSheetId="9">'سایر درآمدها'!$A$1:$G$11</definedName>
    <definedName name="_xlnm.Print_Area" localSheetId="3">سپرده!$A$1:$M$17</definedName>
    <definedName name="_xlnm.Print_Area" localSheetId="10">'سود اوراق بهادار'!$A$1:$U$33</definedName>
    <definedName name="_xlnm.Print_Area" localSheetId="11">'سود سپرده بانکی'!$A$1:$N$16</definedName>
    <definedName name="_xlnm.Print_Area" localSheetId="7">'مبالغ تخصیصی اوراق'!$A$1:$R$18</definedName>
    <definedName name="_xlnm.Print_Area" localSheetId="0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3" l="1"/>
  <c r="H16" i="13"/>
  <c r="L24" i="12" l="1"/>
  <c r="L9" i="10" l="1"/>
  <c r="J13" i="8"/>
  <c r="J9" i="8"/>
  <c r="J10" i="8"/>
  <c r="J11" i="8"/>
  <c r="J12" i="8"/>
  <c r="J8" i="8"/>
  <c r="H13" i="8"/>
  <c r="H9" i="8"/>
  <c r="H10" i="8"/>
  <c r="H11" i="8"/>
  <c r="H12" i="8"/>
  <c r="H8" i="8"/>
  <c r="D28" i="11"/>
  <c r="J28" i="11" s="1"/>
  <c r="J35" i="11" s="1"/>
  <c r="F10" i="8" s="1"/>
  <c r="F13" i="8" s="1"/>
  <c r="J28" i="17"/>
  <c r="J33" i="17" s="1"/>
  <c r="F12" i="8"/>
  <c r="F11" i="8"/>
  <c r="F9" i="8"/>
  <c r="F8" i="8"/>
  <c r="R35" i="11"/>
  <c r="P35" i="11"/>
  <c r="N35" i="11"/>
  <c r="L35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9" i="11"/>
  <c r="J30" i="11"/>
  <c r="J31" i="11"/>
  <c r="J32" i="11"/>
  <c r="J33" i="11"/>
  <c r="J34" i="11"/>
  <c r="J10" i="11"/>
  <c r="J9" i="11"/>
  <c r="H13" i="11"/>
  <c r="H35" i="11" s="1"/>
  <c r="F35" i="11"/>
  <c r="D11" i="11"/>
  <c r="D21" i="11"/>
  <c r="D27" i="11"/>
  <c r="D34" i="11"/>
  <c r="D33" i="11"/>
  <c r="D16" i="13"/>
  <c r="F10" i="13" s="1"/>
  <c r="G16" i="18"/>
  <c r="C16" i="18"/>
  <c r="G11" i="18"/>
  <c r="E11" i="18"/>
  <c r="T33" i="17"/>
  <c r="P33" i="17"/>
  <c r="L33" i="17"/>
  <c r="J19" i="17"/>
  <c r="N19" i="17" s="1"/>
  <c r="R33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9" i="17"/>
  <c r="N10" i="17"/>
  <c r="N11" i="17"/>
  <c r="N12" i="17"/>
  <c r="N13" i="17"/>
  <c r="N14" i="17"/>
  <c r="N15" i="17"/>
  <c r="N16" i="17"/>
  <c r="N17" i="17"/>
  <c r="N18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9" i="17"/>
  <c r="J27" i="17"/>
  <c r="M16" i="18"/>
  <c r="K16" i="18"/>
  <c r="I16" i="18"/>
  <c r="E16" i="18"/>
  <c r="I16" i="19"/>
  <c r="Q16" i="19"/>
  <c r="Q15" i="19"/>
  <c r="I31" i="21"/>
  <c r="Q31" i="21"/>
  <c r="L17" i="7"/>
  <c r="L9" i="7"/>
  <c r="L10" i="7"/>
  <c r="L11" i="7"/>
  <c r="L12" i="7"/>
  <c r="L13" i="7"/>
  <c r="L14" i="7"/>
  <c r="L15" i="7"/>
  <c r="L16" i="7"/>
  <c r="L8" i="7"/>
  <c r="J17" i="7"/>
  <c r="H17" i="7"/>
  <c r="F17" i="7"/>
  <c r="D17" i="7"/>
  <c r="AL34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9" i="5"/>
  <c r="AJ34" i="5"/>
  <c r="T34" i="5"/>
  <c r="AA10" i="4"/>
  <c r="AA9" i="4"/>
  <c r="N33" i="17" l="1"/>
  <c r="D35" i="11"/>
  <c r="F14" i="13"/>
  <c r="F13" i="13"/>
  <c r="F8" i="13"/>
  <c r="F16" i="13" s="1"/>
  <c r="F9" i="13"/>
  <c r="F15" i="13"/>
  <c r="F12" i="13"/>
  <c r="F11" i="13"/>
</calcChain>
</file>

<file path=xl/sharedStrings.xml><?xml version="1.0" encoding="utf-8"?>
<sst xmlns="http://schemas.openxmlformats.org/spreadsheetml/2006/main" count="527" uniqueCount="205">
  <si>
    <t>صندوق سرمایه‌گذاری در اوراق بهادار با درآمد ثابت نگین سامان</t>
  </si>
  <si>
    <t>صورت وضعیت پرتفوی</t>
  </si>
  <si>
    <t>برای ماه منتهی به 1404/10/30</t>
  </si>
  <si>
    <t>1404/09/30</t>
  </si>
  <si>
    <t>تغییرات طی دوره</t>
  </si>
  <si>
    <t>1404/10/30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</si>
  <si>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</si>
  <si>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</si>
  <si>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</si>
  <si>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</si>
  <si>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</si>
  <si>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</si>
  <si>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</si>
  <si>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</si>
  <si>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</si>
  <si>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</si>
  <si>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</si>
  <si>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</si>
  <si>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</si>
  <si>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</si>
  <si>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</si>
  <si>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</si>
  <si>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</si>
  <si>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</si>
  <si>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</si>
  <si>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</si>
  <si>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</si>
  <si>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</si>
  <si>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</si>
  <si>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</si>
  <si>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</si>
  <si>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</si>
  <si>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</si>
  <si>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</si>
  <si>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</si>
  <si>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</si>
  <si>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</si>
  <si>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</si>
  <si>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</si>
  <si>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</si>
  <si>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</si>
  <si>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آفتاب061</t>
  </si>
  <si>
    <t>1404/02/03</t>
  </si>
  <si>
    <t>1406/02/03</t>
  </si>
  <si>
    <t>اجاره تابان فرداکاردان14070603</t>
  </si>
  <si>
    <t>1404/06/03</t>
  </si>
  <si>
    <t>1407/06/03</t>
  </si>
  <si>
    <t>صکوک اجاره فارس073-بدون ضامن</t>
  </si>
  <si>
    <t>1403/03/07</t>
  </si>
  <si>
    <t>1407/03/07</t>
  </si>
  <si>
    <t>صکوک اجاره فارس840-بدون ضامن</t>
  </si>
  <si>
    <t>1404/04/30</t>
  </si>
  <si>
    <t>1408/04/30</t>
  </si>
  <si>
    <t>صکوک مرابحه دعبید12-3ماهه18%</t>
  </si>
  <si>
    <t>1400/12/25</t>
  </si>
  <si>
    <t>1404/12/25</t>
  </si>
  <si>
    <t>صکوک مرابحه وتوصا712-3ماهه23%</t>
  </si>
  <si>
    <t>1403/12/13</t>
  </si>
  <si>
    <t>1407/12/13</t>
  </si>
  <si>
    <t>مرابحه عام دولت118-ش.خ060725</t>
  </si>
  <si>
    <t>1401/07/25</t>
  </si>
  <si>
    <t>1406/07/25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</si>
  <si>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</si>
  <si>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</si>
  <si>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</si>
  <si>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</si>
  <si>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</si>
  <si>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</si>
  <si>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</si>
  <si>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</si>
  <si>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</si>
  <si>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دولت209-ش.خ050821</t>
  </si>
  <si>
    <t>1403/12/21</t>
  </si>
  <si>
    <t>1405/08/21</t>
  </si>
  <si>
    <t>مرابحه عام دولت237-ش.خ070715</t>
  </si>
  <si>
    <t>1404/07/15</t>
  </si>
  <si>
    <t>1407/07/15</t>
  </si>
  <si>
    <t>مرابحه عام دولت244-ش.خ070913</t>
  </si>
  <si>
    <t>1404/08/13</t>
  </si>
  <si>
    <t>1407/09/13</t>
  </si>
  <si>
    <t>مرابحه عام دولت247-ش.خ070920</t>
  </si>
  <si>
    <t>1404/08/20</t>
  </si>
  <si>
    <t>1407/09/20</t>
  </si>
  <si>
    <t>مرابحه ف.لبنی رامک شیراز071114</t>
  </si>
  <si>
    <t>1403/11/14</t>
  </si>
  <si>
    <t>1407/11/14</t>
  </si>
  <si>
    <t>مرابحه ف.لبنی رامک شیراز080629</t>
  </si>
  <si>
    <t>1404/06/29</t>
  </si>
  <si>
    <t>1408/06/29</t>
  </si>
  <si>
    <t>مرابحه فولادهرمزکاردان080923</t>
  </si>
  <si>
    <t>1404/09/23</t>
  </si>
  <si>
    <t>1408/09/23</t>
  </si>
  <si>
    <t>مرابحه لورچ 080202</t>
  </si>
  <si>
    <t>1403/02/02</t>
  </si>
  <si>
    <t>1408/02/02</t>
  </si>
  <si>
    <t>مشارکت ش قم612-3 ماهه 20.5%</t>
  </si>
  <si>
    <t>1402/12/28</t>
  </si>
  <si>
    <t>1406/12/28</t>
  </si>
  <si>
    <t>سلف موازی متانول بوشهر041</t>
  </si>
  <si>
    <t>1402/10/26</t>
  </si>
  <si>
    <t>1404/10/25</t>
  </si>
  <si>
    <t>مرابحه عام دولت263-ش.خ070223</t>
  </si>
  <si>
    <t>1404/10/23</t>
  </si>
  <si>
    <t>1407/02/23</t>
  </si>
  <si>
    <t>مرابحه عام دولت250-ش.خ070205</t>
  </si>
  <si>
    <t>1404/09/05</t>
  </si>
  <si>
    <t>1407/02/05</t>
  </si>
  <si>
    <t>اوراق مشارکت طرح قطارشهری اصفهان 1404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</si>
  <si>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</si>
  <si>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</si>
  <si>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</si>
  <si>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</si>
  <si>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</si>
  <si>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</si>
  <si>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</si>
  <si>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</si>
  <si>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</si>
  <si>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</si>
  <si>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</si>
  <si>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</si>
  <si>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</si>
  <si>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</si>
  <si>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</si>
  <si>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</si>
  <si>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</si>
  <si>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</si>
  <si>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</si>
  <si>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</si>
  <si>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</si>
  <si>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</si>
  <si>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</si>
  <si>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</si>
  <si>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</si>
  <si>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</si>
  <si>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</si>
  <si>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</si>
  <si>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</si>
  <si>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</si>
  <si>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</si>
  <si>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</si>
  <si>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</si>
  <si>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</si>
  <si>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</si>
  <si>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</si>
  <si>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</si>
  <si>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</si>
  <si>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</si>
  <si>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</si>
  <si>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</si>
  <si>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</si>
  <si>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</si>
  <si>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</si>
  <si>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</si>
  <si>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</si>
  <si>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اجاره تابان فرداکاران14061205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</si>
  <si>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</si>
  <si>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</si>
  <si>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</si>
  <si>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</si>
  <si>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</si>
  <si>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</si>
  <si>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</si>
  <si>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</si>
  <si>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</si>
  <si>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</si>
  <si>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</si>
  <si>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</si>
  <si>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</si>
  <si>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</si>
  <si>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</si>
  <si>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</si>
  <si>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</si>
  <si>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</si>
  <si>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</si>
  <si>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</si>
  <si>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</si>
  <si>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</si>
  <si>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</si>
  <si>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</si>
  <si>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1406/12/05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</si>
  <si>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</si>
  <si>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</si>
  <si>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</si>
  <si>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</si>
  <si>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</si>
  <si>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</si>
  <si>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</si>
  <si>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بانک تجارت </t>
  </si>
  <si>
    <t>بانک سامان</t>
  </si>
  <si>
    <t>بانک پاسارگاد</t>
  </si>
  <si>
    <t>بانک صادرات</t>
  </si>
  <si>
    <t>بانک ملت</t>
  </si>
  <si>
    <t>بانک ملی</t>
  </si>
  <si>
    <t>بانک اقتصاد نوین</t>
  </si>
  <si>
    <t xml:space="preserve">بانک مسکن </t>
  </si>
  <si>
    <t>بانک شهر</t>
  </si>
  <si>
    <t>بانک تجارت</t>
  </si>
  <si>
    <t>بانک مسکن</t>
  </si>
  <si>
    <t>سلف گاز مایع کنگان051</t>
  </si>
  <si>
    <t>شرکت  تامین سرمایه کاردان</t>
  </si>
  <si>
    <t>اوراق مشارکت قطاری شهری اصفهان1404</t>
  </si>
  <si>
    <t>-</t>
  </si>
  <si>
    <t>صکوک مرابحه فولاد هرمز کاردان080923</t>
  </si>
  <si>
    <t>صکوک مرابحه صایپا409-3ماهه 18%</t>
  </si>
  <si>
    <t>مرابحه ف.لبنی  رامک شیراز080629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</si>
</sst>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8"/>
      <name val="Arial"/>
      <charset val="1"/>
    </font>
    <font>
      <b/>
      <sz val="11"/>
      <color rgb="FF000000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4" fillId="0" borderId="0" xfId="0" applyFont="1" applyAlignment="1">
      <alignment horizontal="center"/>
    </xf>
    <xf numFmtId="3" fontId="7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8"/>
  <sheetViews>
    <sheetView rightToLeft="1" workbookViewId="0">
      <selection activeCell="U14" sqref="U14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9.140625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3.140625" customWidth="1"/>
    <col min="20" max="20" width="1.28515625" customWidth="1"/>
    <col min="21" max="21" width="22.28515625" bestFit="1" customWidth="1"/>
    <col min="22" max="22" width="1.28515625" customWidth="1"/>
    <col min="23" max="23" width="16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21.7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4.45" customHeight="1" x14ac:dyDescent="0.2"/>
    <row r="5" spans="1:27" ht="14.45" customHeight="1" x14ac:dyDescent="0.2">
      <c r="A5" s="1" t="s">
        <v>16</v>
      </c>
      <c r="B5" s="32" t="s">
        <v>17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27" ht="14.45" customHeight="1" x14ac:dyDescent="0.2">
      <c r="E6" s="33" t="s">
        <v>3</v>
      </c>
      <c r="F6" s="33"/>
      <c r="G6" s="33"/>
      <c r="H6" s="33"/>
      <c r="I6" s="33"/>
      <c r="K6" s="33" t="s">
        <v>4</v>
      </c>
      <c r="L6" s="33"/>
      <c r="M6" s="33"/>
      <c r="N6" s="33"/>
      <c r="O6" s="33"/>
      <c r="P6" s="33"/>
      <c r="Q6" s="33"/>
      <c r="S6" s="33" t="s">
        <v>5</v>
      </c>
      <c r="T6" s="33"/>
      <c r="U6" s="33"/>
      <c r="V6" s="33"/>
      <c r="W6" s="33"/>
      <c r="X6" s="33"/>
      <c r="Y6" s="33"/>
      <c r="Z6" s="33"/>
      <c r="AA6" s="33"/>
    </row>
    <row r="7" spans="1:27" ht="14.45" customHeight="1" x14ac:dyDescent="0.2">
      <c r="E7" s="3"/>
      <c r="F7" s="3"/>
      <c r="G7" s="3"/>
      <c r="H7" s="3"/>
      <c r="I7" s="3"/>
      <c r="K7" s="36" t="s">
        <v>18</v>
      </c>
      <c r="L7" s="36"/>
      <c r="M7" s="36"/>
      <c r="N7" s="3"/>
      <c r="O7" s="36" t="s">
        <v>19</v>
      </c>
      <c r="P7" s="36"/>
      <c r="Q7" s="3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3" t="s">
        <v>20</v>
      </c>
      <c r="B8" s="33"/>
      <c r="D8" s="33" t="s">
        <v>21</v>
      </c>
      <c r="E8" s="33"/>
      <c r="G8" s="2" t="s">
        <v>9</v>
      </c>
      <c r="I8" s="2" t="s">
        <v>10</v>
      </c>
      <c r="K8" s="4" t="s">
        <v>8</v>
      </c>
      <c r="L8" s="3"/>
      <c r="M8" s="4" t="s">
        <v>9</v>
      </c>
      <c r="O8" s="4" t="s">
        <v>8</v>
      </c>
      <c r="P8" s="3"/>
      <c r="Q8" s="4" t="s">
        <v>11</v>
      </c>
      <c r="S8" s="2" t="s">
        <v>8</v>
      </c>
      <c r="U8" s="2" t="s">
        <v>22</v>
      </c>
      <c r="W8" s="2" t="s">
        <v>9</v>
      </c>
      <c r="Y8" s="2" t="s">
        <v>10</v>
      </c>
      <c r="AA8" s="2" t="s">
        <v>13</v>
      </c>
    </row>
    <row r="9" spans="1:27" ht="21.75" customHeight="1" x14ac:dyDescent="0.2">
      <c r="A9" s="37" t="s">
        <v>23</v>
      </c>
      <c r="B9" s="37"/>
      <c r="D9" s="38">
        <v>13500000</v>
      </c>
      <c r="E9" s="38"/>
      <c r="F9" s="12"/>
      <c r="G9" s="11">
        <v>303250863352</v>
      </c>
      <c r="H9" s="12"/>
      <c r="I9" s="11">
        <v>374302120500</v>
      </c>
      <c r="J9" s="12"/>
      <c r="K9" s="19">
        <v>0</v>
      </c>
      <c r="L9" s="12"/>
      <c r="M9" s="11">
        <v>0</v>
      </c>
      <c r="N9" s="12"/>
      <c r="O9" s="19">
        <v>0</v>
      </c>
      <c r="P9" s="12"/>
      <c r="Q9" s="11">
        <v>0</v>
      </c>
      <c r="R9" s="12"/>
      <c r="S9" s="19">
        <v>13500000</v>
      </c>
      <c r="T9" s="12"/>
      <c r="U9" s="19">
        <v>30416</v>
      </c>
      <c r="V9" s="12"/>
      <c r="W9" s="11">
        <v>303250863352</v>
      </c>
      <c r="X9" s="12"/>
      <c r="Y9" s="11">
        <v>409671583200</v>
      </c>
      <c r="Z9" s="12"/>
      <c r="AA9" s="13">
        <f>Y9/192387067606659*100</f>
        <v>0.21294133139842097</v>
      </c>
    </row>
    <row r="10" spans="1:27" ht="21.75" customHeight="1" x14ac:dyDescent="0.2">
      <c r="A10" s="34" t="s">
        <v>24</v>
      </c>
      <c r="B10" s="34"/>
      <c r="D10" s="35"/>
      <c r="E10" s="35"/>
      <c r="F10" s="12"/>
      <c r="G10" s="14">
        <v>303250863352</v>
      </c>
      <c r="H10" s="12"/>
      <c r="I10" s="14">
        <v>374302120500</v>
      </c>
      <c r="J10" s="12"/>
      <c r="K10" s="22"/>
      <c r="L10" s="12"/>
      <c r="M10" s="14">
        <v>0</v>
      </c>
      <c r="N10" s="12"/>
      <c r="O10" s="22"/>
      <c r="P10" s="12"/>
      <c r="Q10" s="14">
        <v>0</v>
      </c>
      <c r="R10" s="12"/>
      <c r="S10" s="22"/>
      <c r="T10" s="12"/>
      <c r="U10" s="22"/>
      <c r="V10" s="12"/>
      <c r="W10" s="14">
        <v>303250863352</v>
      </c>
      <c r="X10" s="12"/>
      <c r="Y10" s="14">
        <v>409671583200</v>
      </c>
      <c r="Z10" s="12"/>
      <c r="AA10" s="15">
        <f>SUM(AA9)</f>
        <v>0.21294133139842097</v>
      </c>
    </row>
    <row r="13" spans="1:27" x14ac:dyDescent="0.2">
      <c r="W13" s="16"/>
    </row>
    <row r="14" spans="1:27" x14ac:dyDescent="0.2">
      <c r="G14" s="16"/>
    </row>
    <row r="16" spans="1:27" x14ac:dyDescent="0.2">
      <c r="W16" s="16"/>
    </row>
    <row r="18" spans="7:7" x14ac:dyDescent="0.2">
      <c r="G18" s="16"/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16" sqref="D1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style="12" customWidth="1"/>
    <col min="5" max="5" width="1.28515625" style="12" customWidth="1"/>
    <col min="6" max="6" width="19.42578125" style="12" customWidth="1"/>
    <col min="7" max="7" width="0.28515625" customWidth="1"/>
  </cols>
  <sheetData>
    <row r="1" spans="1:6" ht="29.1" customHeight="1" x14ac:dyDescent="0.2">
      <c r="A1" s="31" t="s">
        <v>0</v>
      </c>
      <c r="B1" s="31"/>
      <c r="C1" s="31"/>
      <c r="D1" s="31"/>
      <c r="E1" s="31"/>
      <c r="F1" s="31"/>
    </row>
    <row r="2" spans="1:6" ht="21.75" customHeight="1" x14ac:dyDescent="0.2">
      <c r="A2" s="31" t="s">
        <v>126</v>
      </c>
      <c r="B2" s="31"/>
      <c r="C2" s="31"/>
      <c r="D2" s="31"/>
      <c r="E2" s="31"/>
      <c r="F2" s="31"/>
    </row>
    <row r="3" spans="1:6" ht="21.75" customHeight="1" x14ac:dyDescent="0.2">
      <c r="A3" s="31" t="s">
        <v>2</v>
      </c>
      <c r="B3" s="31"/>
      <c r="C3" s="31"/>
      <c r="D3" s="31"/>
      <c r="E3" s="31"/>
      <c r="F3" s="31"/>
    </row>
    <row r="4" spans="1:6" ht="14.45" customHeight="1" x14ac:dyDescent="0.2"/>
    <row r="5" spans="1:6" ht="29.1" customHeight="1" x14ac:dyDescent="0.2">
      <c r="A5" s="1" t="s">
        <v>170</v>
      </c>
      <c r="B5" s="32" t="s">
        <v>141</v>
      </c>
      <c r="C5" s="32"/>
      <c r="D5" s="32"/>
      <c r="E5" s="32"/>
      <c r="F5" s="32"/>
    </row>
    <row r="6" spans="1:6" ht="14.45" customHeight="1" x14ac:dyDescent="0.2">
      <c r="D6" s="2" t="s">
        <v>143</v>
      </c>
      <c r="F6" s="2" t="s">
        <v>5</v>
      </c>
    </row>
    <row r="7" spans="1:6" ht="14.45" customHeight="1" x14ac:dyDescent="0.2">
      <c r="A7" s="33" t="s">
        <v>141</v>
      </c>
      <c r="B7" s="33"/>
      <c r="D7" s="4" t="s">
        <v>123</v>
      </c>
      <c r="F7" s="4" t="s">
        <v>123</v>
      </c>
    </row>
    <row r="8" spans="1:6" ht="21.75" customHeight="1" x14ac:dyDescent="0.2">
      <c r="A8" s="39" t="s">
        <v>141</v>
      </c>
      <c r="B8" s="39"/>
      <c r="D8" s="19">
        <v>33</v>
      </c>
      <c r="F8" s="19">
        <v>33</v>
      </c>
    </row>
    <row r="9" spans="1:6" ht="21.75" customHeight="1" x14ac:dyDescent="0.2">
      <c r="A9" s="40" t="s">
        <v>171</v>
      </c>
      <c r="B9" s="40"/>
      <c r="D9" s="22">
        <v>391925819</v>
      </c>
      <c r="F9" s="22">
        <v>391925819</v>
      </c>
    </row>
    <row r="10" spans="1:6" ht="21.75" customHeight="1" x14ac:dyDescent="0.2">
      <c r="A10" s="41" t="s">
        <v>172</v>
      </c>
      <c r="B10" s="41"/>
      <c r="D10" s="23">
        <v>824764393</v>
      </c>
      <c r="F10" s="23">
        <v>824764393</v>
      </c>
    </row>
    <row r="11" spans="1:6" ht="21.75" customHeight="1" x14ac:dyDescent="0.2">
      <c r="A11" s="34" t="s">
        <v>24</v>
      </c>
      <c r="B11" s="34"/>
      <c r="D11" s="14">
        <v>1216690245</v>
      </c>
      <c r="F11" s="14">
        <v>1216690245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3"/>
  <sheetViews>
    <sheetView rightToLeft="1" topLeftCell="A13" workbookViewId="0">
      <selection activeCell="P28" sqref="P28"/>
    </sheetView>
  </sheetViews>
  <sheetFormatPr defaultRowHeight="12.75" x14ac:dyDescent="0.2"/>
  <cols>
    <col min="1" max="1" width="39" customWidth="1"/>
    <col min="2" max="2" width="1.28515625" customWidth="1"/>
    <col min="3" max="3" width="15.7109375" style="12" bestFit="1" customWidth="1"/>
    <col min="4" max="4" width="1.28515625" style="12" customWidth="1"/>
    <col min="5" max="5" width="11" style="12" bestFit="1" customWidth="1"/>
    <col min="6" max="7" width="1.28515625" style="12" customWidth="1"/>
    <col min="8" max="8" width="18.7109375" style="12" bestFit="1" customWidth="1"/>
    <col min="9" max="9" width="1.28515625" style="12" customWidth="1"/>
    <col min="10" max="10" width="17.5703125" style="12" bestFit="1" customWidth="1"/>
    <col min="11" max="11" width="1.28515625" style="12" customWidth="1"/>
    <col min="12" max="12" width="10.7109375" style="12" bestFit="1" customWidth="1"/>
    <col min="13" max="13" width="1.28515625" style="12" customWidth="1"/>
    <col min="14" max="14" width="17.5703125" style="12" bestFit="1" customWidth="1"/>
    <col min="15" max="15" width="1.28515625" style="12" customWidth="1"/>
    <col min="16" max="16" width="17.5703125" style="12" bestFit="1" customWidth="1"/>
    <col min="17" max="17" width="1.28515625" style="12" customWidth="1"/>
    <col min="18" max="18" width="10.7109375" style="12" bestFit="1" customWidth="1"/>
    <col min="19" max="19" width="1.28515625" style="12" customWidth="1"/>
    <col min="20" max="20" width="17.5703125" style="12" bestFit="1" customWidth="1"/>
    <col min="21" max="21" width="0.28515625" customWidth="1"/>
  </cols>
  <sheetData>
    <row r="1" spans="1:20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21.75" customHeight="1" x14ac:dyDescent="0.2">
      <c r="A2" s="31" t="s">
        <v>126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ht="14.45" customHeight="1" x14ac:dyDescent="0.2"/>
    <row r="5" spans="1:20" ht="14.45" customHeight="1" x14ac:dyDescent="0.2">
      <c r="A5" s="32" t="s">
        <v>174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4.45" customHeight="1" x14ac:dyDescent="0.2">
      <c r="A6" s="33" t="s">
        <v>129</v>
      </c>
      <c r="J6" s="33" t="s">
        <v>143</v>
      </c>
      <c r="K6" s="33"/>
      <c r="L6" s="33"/>
      <c r="M6" s="33"/>
      <c r="N6" s="33"/>
      <c r="P6" s="33" t="s">
        <v>144</v>
      </c>
      <c r="Q6" s="33"/>
      <c r="R6" s="33"/>
      <c r="S6" s="33"/>
      <c r="T6" s="33"/>
    </row>
    <row r="7" spans="1:20" ht="40.5" customHeight="1" x14ac:dyDescent="0.2">
      <c r="A7" s="33"/>
      <c r="C7" s="9" t="s">
        <v>175</v>
      </c>
      <c r="E7" s="44" t="s">
        <v>32</v>
      </c>
      <c r="F7" s="44"/>
      <c r="H7" s="9" t="s">
        <v>176</v>
      </c>
      <c r="J7" s="10" t="s">
        <v>177</v>
      </c>
      <c r="K7" s="26"/>
      <c r="L7" s="10" t="s">
        <v>173</v>
      </c>
      <c r="M7" s="26"/>
      <c r="N7" s="10" t="s">
        <v>178</v>
      </c>
      <c r="P7" s="10" t="s">
        <v>177</v>
      </c>
      <c r="Q7" s="26"/>
      <c r="R7" s="10" t="s">
        <v>173</v>
      </c>
      <c r="S7" s="26"/>
      <c r="T7" s="10" t="s">
        <v>178</v>
      </c>
    </row>
    <row r="8" spans="1:20" ht="21.75" customHeight="1" x14ac:dyDescent="0.2">
      <c r="A8" s="6" t="s">
        <v>101</v>
      </c>
      <c r="C8" s="26"/>
      <c r="E8" s="17" t="s">
        <v>103</v>
      </c>
      <c r="F8" s="26"/>
      <c r="H8" s="18">
        <v>23</v>
      </c>
      <c r="J8" s="19">
        <v>41602129331</v>
      </c>
      <c r="L8" s="19">
        <v>0</v>
      </c>
      <c r="N8" s="19">
        <v>41602129331</v>
      </c>
      <c r="P8" s="19">
        <v>41602129331</v>
      </c>
      <c r="R8" s="19">
        <v>0</v>
      </c>
      <c r="T8" s="19">
        <v>41602129331</v>
      </c>
    </row>
    <row r="9" spans="1:20" ht="21.75" customHeight="1" x14ac:dyDescent="0.2">
      <c r="A9" s="7" t="s">
        <v>89</v>
      </c>
      <c r="E9" s="20" t="s">
        <v>91</v>
      </c>
      <c r="H9" s="21">
        <v>23</v>
      </c>
      <c r="J9" s="22">
        <v>999990515393</v>
      </c>
      <c r="L9" s="22">
        <v>0</v>
      </c>
      <c r="N9" s="22">
        <f>J9-L9</f>
        <v>999990515393</v>
      </c>
      <c r="P9" s="22">
        <v>999990515393</v>
      </c>
      <c r="R9" s="22">
        <v>0</v>
      </c>
      <c r="T9" s="22">
        <f>P9-R9</f>
        <v>999990515393</v>
      </c>
    </row>
    <row r="10" spans="1:20" ht="21.75" customHeight="1" x14ac:dyDescent="0.2">
      <c r="A10" s="7" t="s">
        <v>104</v>
      </c>
      <c r="E10" s="20" t="s">
        <v>106</v>
      </c>
      <c r="H10" s="21">
        <v>23</v>
      </c>
      <c r="J10" s="22">
        <v>82582951</v>
      </c>
      <c r="L10" s="22">
        <v>0</v>
      </c>
      <c r="N10" s="22">
        <f t="shared" ref="N10:N32" si="0">J10-L10</f>
        <v>82582951</v>
      </c>
      <c r="P10" s="22">
        <v>82582951</v>
      </c>
      <c r="R10" s="22">
        <v>0</v>
      </c>
      <c r="T10" s="22">
        <f t="shared" ref="T10:T31" si="1">P10-R10</f>
        <v>82582951</v>
      </c>
    </row>
    <row r="11" spans="1:20" ht="21.75" customHeight="1" x14ac:dyDescent="0.2">
      <c r="A11" s="7" t="s">
        <v>80</v>
      </c>
      <c r="E11" s="20" t="s">
        <v>82</v>
      </c>
      <c r="H11" s="21">
        <v>23</v>
      </c>
      <c r="J11" s="22">
        <v>185776978773</v>
      </c>
      <c r="L11" s="22">
        <v>0</v>
      </c>
      <c r="N11" s="22">
        <f t="shared" si="0"/>
        <v>185776978773</v>
      </c>
      <c r="P11" s="22">
        <v>185776978773</v>
      </c>
      <c r="R11" s="22">
        <v>0</v>
      </c>
      <c r="T11" s="22">
        <f t="shared" si="1"/>
        <v>185776978773</v>
      </c>
    </row>
    <row r="12" spans="1:20" ht="21.75" customHeight="1" x14ac:dyDescent="0.2">
      <c r="A12" s="7" t="s">
        <v>77</v>
      </c>
      <c r="E12" s="20" t="s">
        <v>79</v>
      </c>
      <c r="H12" s="21">
        <v>23</v>
      </c>
      <c r="J12" s="22">
        <v>97157179337</v>
      </c>
      <c r="L12" s="22">
        <v>0</v>
      </c>
      <c r="N12" s="22">
        <f t="shared" si="0"/>
        <v>97157179337</v>
      </c>
      <c r="P12" s="22">
        <v>97157179337</v>
      </c>
      <c r="R12" s="22">
        <v>0</v>
      </c>
      <c r="T12" s="22">
        <f t="shared" si="1"/>
        <v>97157179337</v>
      </c>
    </row>
    <row r="13" spans="1:20" ht="21.75" customHeight="1" x14ac:dyDescent="0.2">
      <c r="A13" s="7" t="s">
        <v>74</v>
      </c>
      <c r="E13" s="20" t="s">
        <v>76</v>
      </c>
      <c r="H13" s="21">
        <v>23</v>
      </c>
      <c r="J13" s="22">
        <v>21481862446</v>
      </c>
      <c r="L13" s="22">
        <v>0</v>
      </c>
      <c r="N13" s="22">
        <f t="shared" si="0"/>
        <v>21481862446</v>
      </c>
      <c r="P13" s="22">
        <v>21481862446</v>
      </c>
      <c r="R13" s="22">
        <v>0</v>
      </c>
      <c r="T13" s="22">
        <f t="shared" si="1"/>
        <v>21481862446</v>
      </c>
    </row>
    <row r="14" spans="1:20" ht="21.75" customHeight="1" x14ac:dyDescent="0.2">
      <c r="A14" s="7" t="s">
        <v>86</v>
      </c>
      <c r="E14" s="20" t="s">
        <v>88</v>
      </c>
      <c r="H14" s="21">
        <v>23</v>
      </c>
      <c r="J14" s="22">
        <v>25297821290</v>
      </c>
      <c r="L14" s="22">
        <v>0</v>
      </c>
      <c r="N14" s="22">
        <f t="shared" si="0"/>
        <v>25297821290</v>
      </c>
      <c r="P14" s="22">
        <v>25297821290</v>
      </c>
      <c r="R14" s="22">
        <v>0</v>
      </c>
      <c r="T14" s="22">
        <f t="shared" si="1"/>
        <v>25297821290</v>
      </c>
    </row>
    <row r="15" spans="1:20" ht="21.75" customHeight="1" x14ac:dyDescent="0.2">
      <c r="A15" s="7" t="s">
        <v>38</v>
      </c>
      <c r="E15" s="20"/>
      <c r="H15" s="21">
        <v>0</v>
      </c>
      <c r="J15" s="22">
        <v>47786593710</v>
      </c>
      <c r="L15" s="22">
        <v>0</v>
      </c>
      <c r="N15" s="22">
        <f t="shared" si="0"/>
        <v>47786593710</v>
      </c>
      <c r="P15" s="22">
        <v>47786593710</v>
      </c>
      <c r="R15" s="22">
        <v>0</v>
      </c>
      <c r="T15" s="22">
        <f t="shared" si="1"/>
        <v>47786593710</v>
      </c>
    </row>
    <row r="16" spans="1:20" ht="21.75" customHeight="1" x14ac:dyDescent="0.2">
      <c r="A16" s="7" t="s">
        <v>198</v>
      </c>
      <c r="E16" s="20"/>
      <c r="H16" s="21">
        <v>0</v>
      </c>
      <c r="J16" s="22">
        <v>106506843060</v>
      </c>
      <c r="L16" s="22">
        <v>0</v>
      </c>
      <c r="N16" s="22">
        <f t="shared" si="0"/>
        <v>106506843060</v>
      </c>
      <c r="P16" s="22">
        <v>106506843060</v>
      </c>
      <c r="R16" s="22">
        <v>0</v>
      </c>
      <c r="T16" s="22">
        <f t="shared" si="1"/>
        <v>106506843060</v>
      </c>
    </row>
    <row r="17" spans="1:20" ht="21.75" customHeight="1" x14ac:dyDescent="0.2">
      <c r="A17" s="7" t="s">
        <v>41</v>
      </c>
      <c r="E17" s="20"/>
      <c r="H17" s="21">
        <v>0</v>
      </c>
      <c r="J17" s="22">
        <v>66096442620</v>
      </c>
      <c r="L17" s="22">
        <v>0</v>
      </c>
      <c r="N17" s="22">
        <f t="shared" si="0"/>
        <v>66096442620</v>
      </c>
      <c r="P17" s="22">
        <v>66096442620</v>
      </c>
      <c r="R17" s="22">
        <v>0</v>
      </c>
      <c r="T17" s="22">
        <f t="shared" si="1"/>
        <v>66096442620</v>
      </c>
    </row>
    <row r="18" spans="1:20" ht="21.75" customHeight="1" x14ac:dyDescent="0.2">
      <c r="A18" s="7" t="s">
        <v>44</v>
      </c>
      <c r="E18" s="20" t="s">
        <v>46</v>
      </c>
      <c r="H18" s="21">
        <v>23</v>
      </c>
      <c r="J18" s="22">
        <v>291955591160</v>
      </c>
      <c r="L18" s="22">
        <v>0</v>
      </c>
      <c r="N18" s="22">
        <f t="shared" si="0"/>
        <v>291955591160</v>
      </c>
      <c r="P18" s="22">
        <v>291955591160</v>
      </c>
      <c r="R18" s="22">
        <v>0</v>
      </c>
      <c r="T18" s="22">
        <f t="shared" si="1"/>
        <v>291955591160</v>
      </c>
    </row>
    <row r="19" spans="1:20" ht="21.75" customHeight="1" x14ac:dyDescent="0.2">
      <c r="A19" s="7" t="s">
        <v>107</v>
      </c>
      <c r="E19" s="20" t="s">
        <v>110</v>
      </c>
      <c r="H19" s="21">
        <v>23</v>
      </c>
      <c r="J19" s="22">
        <f>109643835593+61925533980</f>
        <v>171569369573</v>
      </c>
      <c r="L19" s="22">
        <v>0</v>
      </c>
      <c r="N19" s="22">
        <f t="shared" si="0"/>
        <v>171569369573</v>
      </c>
      <c r="P19" s="22">
        <v>171569369573</v>
      </c>
      <c r="R19" s="22">
        <v>0</v>
      </c>
      <c r="T19" s="22">
        <f t="shared" si="1"/>
        <v>171569369573</v>
      </c>
    </row>
    <row r="20" spans="1:20" ht="21.75" customHeight="1" x14ac:dyDescent="0.2">
      <c r="A20" s="7" t="s">
        <v>50</v>
      </c>
      <c r="E20" s="20" t="s">
        <v>52</v>
      </c>
      <c r="H20" s="21">
        <v>23</v>
      </c>
      <c r="J20" s="22">
        <v>213848233892</v>
      </c>
      <c r="L20" s="22">
        <v>0</v>
      </c>
      <c r="N20" s="22">
        <f t="shared" si="0"/>
        <v>213848233892</v>
      </c>
      <c r="P20" s="22">
        <v>213848233892</v>
      </c>
      <c r="R20" s="22">
        <v>0</v>
      </c>
      <c r="T20" s="22">
        <f t="shared" si="1"/>
        <v>213848233892</v>
      </c>
    </row>
    <row r="21" spans="1:20" ht="21.75" customHeight="1" x14ac:dyDescent="0.2">
      <c r="A21" s="7" t="s">
        <v>71</v>
      </c>
      <c r="E21" s="20" t="s">
        <v>73</v>
      </c>
      <c r="H21" s="21">
        <v>23</v>
      </c>
      <c r="J21" s="22">
        <v>65861169017</v>
      </c>
      <c r="L21" s="22">
        <v>0</v>
      </c>
      <c r="N21" s="22">
        <f t="shared" si="0"/>
        <v>65861169017</v>
      </c>
      <c r="P21" s="22">
        <v>65861169017</v>
      </c>
      <c r="R21" s="22">
        <v>0</v>
      </c>
      <c r="T21" s="22">
        <f t="shared" si="1"/>
        <v>65861169017</v>
      </c>
    </row>
    <row r="22" spans="1:20" ht="21.75" customHeight="1" x14ac:dyDescent="0.2">
      <c r="A22" s="7" t="s">
        <v>56</v>
      </c>
      <c r="E22" s="20" t="s">
        <v>58</v>
      </c>
      <c r="H22" s="21">
        <v>23</v>
      </c>
      <c r="J22" s="22">
        <v>26459749020</v>
      </c>
      <c r="L22" s="22">
        <v>0</v>
      </c>
      <c r="N22" s="22">
        <f t="shared" si="0"/>
        <v>26459749020</v>
      </c>
      <c r="P22" s="22">
        <v>26459749020</v>
      </c>
      <c r="R22" s="22">
        <v>0</v>
      </c>
      <c r="T22" s="22">
        <f t="shared" si="1"/>
        <v>26459749020</v>
      </c>
    </row>
    <row r="23" spans="1:20" ht="21.75" customHeight="1" x14ac:dyDescent="0.2">
      <c r="A23" s="7" t="s">
        <v>154</v>
      </c>
      <c r="E23" s="20" t="s">
        <v>179</v>
      </c>
      <c r="H23" s="21">
        <v>23</v>
      </c>
      <c r="J23" s="22">
        <v>50028392370</v>
      </c>
      <c r="L23" s="22">
        <v>0</v>
      </c>
      <c r="N23" s="22">
        <f t="shared" si="0"/>
        <v>50028392370</v>
      </c>
      <c r="P23" s="22">
        <v>50028392370</v>
      </c>
      <c r="R23" s="22">
        <v>0</v>
      </c>
      <c r="T23" s="22">
        <f t="shared" si="1"/>
        <v>50028392370</v>
      </c>
    </row>
    <row r="24" spans="1:20" ht="21.75" customHeight="1" x14ac:dyDescent="0.2">
      <c r="A24" s="7" t="s">
        <v>83</v>
      </c>
      <c r="E24" s="20" t="s">
        <v>85</v>
      </c>
      <c r="H24" s="21">
        <v>23</v>
      </c>
      <c r="J24" s="22">
        <v>27487516110</v>
      </c>
      <c r="L24" s="22">
        <v>0</v>
      </c>
      <c r="N24" s="22">
        <f t="shared" si="0"/>
        <v>27487516110</v>
      </c>
      <c r="P24" s="22">
        <v>27487516110</v>
      </c>
      <c r="R24" s="22">
        <v>0</v>
      </c>
      <c r="T24" s="22">
        <f t="shared" si="1"/>
        <v>27487516110</v>
      </c>
    </row>
    <row r="25" spans="1:20" ht="21.75" customHeight="1" x14ac:dyDescent="0.2">
      <c r="A25" s="7" t="s">
        <v>95</v>
      </c>
      <c r="E25" s="20" t="s">
        <v>97</v>
      </c>
      <c r="H25" s="21">
        <v>20.5</v>
      </c>
      <c r="J25" s="22">
        <v>62873057389</v>
      </c>
      <c r="L25" s="22">
        <v>0</v>
      </c>
      <c r="N25" s="22">
        <f t="shared" si="0"/>
        <v>62873057389</v>
      </c>
      <c r="P25" s="22">
        <v>62873057389</v>
      </c>
      <c r="R25" s="22">
        <v>0</v>
      </c>
      <c r="T25" s="22">
        <f t="shared" si="1"/>
        <v>62873057389</v>
      </c>
    </row>
    <row r="26" spans="1:20" ht="21.75" customHeight="1" x14ac:dyDescent="0.2">
      <c r="A26" s="7" t="s">
        <v>68</v>
      </c>
      <c r="E26" s="20" t="s">
        <v>70</v>
      </c>
      <c r="H26" s="21">
        <v>23</v>
      </c>
      <c r="J26" s="22">
        <v>28850252364</v>
      </c>
      <c r="L26" s="22">
        <v>0</v>
      </c>
      <c r="N26" s="22">
        <f t="shared" si="0"/>
        <v>28850252364</v>
      </c>
      <c r="P26" s="22">
        <v>28850252364</v>
      </c>
      <c r="R26" s="22">
        <v>0</v>
      </c>
      <c r="T26" s="22">
        <f t="shared" si="1"/>
        <v>28850252364</v>
      </c>
    </row>
    <row r="27" spans="1:20" ht="21.75" customHeight="1" x14ac:dyDescent="0.2">
      <c r="A27" s="7" t="s">
        <v>47</v>
      </c>
      <c r="E27" s="20" t="s">
        <v>49</v>
      </c>
      <c r="H27" s="21">
        <v>23</v>
      </c>
      <c r="J27" s="22">
        <f>36216495737+18134610120</f>
        <v>54351105857</v>
      </c>
      <c r="L27" s="22">
        <v>0</v>
      </c>
      <c r="N27" s="22">
        <f t="shared" si="0"/>
        <v>54351105857</v>
      </c>
      <c r="P27" s="22">
        <v>54351105857</v>
      </c>
      <c r="R27" s="22">
        <v>0</v>
      </c>
      <c r="T27" s="22">
        <f t="shared" si="1"/>
        <v>54351105857</v>
      </c>
    </row>
    <row r="28" spans="1:20" ht="21.75" customHeight="1" x14ac:dyDescent="0.2">
      <c r="A28" s="7" t="s">
        <v>92</v>
      </c>
      <c r="E28" s="20" t="s">
        <v>94</v>
      </c>
      <c r="H28" s="21">
        <v>23</v>
      </c>
      <c r="J28" s="22">
        <f>28402070700+5416438350</f>
        <v>33818509050</v>
      </c>
      <c r="L28" s="22">
        <v>0</v>
      </c>
      <c r="N28" s="22">
        <f t="shared" si="0"/>
        <v>33818509050</v>
      </c>
      <c r="P28" s="22">
        <v>33818509050</v>
      </c>
      <c r="R28" s="22">
        <v>0</v>
      </c>
      <c r="T28" s="22">
        <f t="shared" si="1"/>
        <v>33818509050</v>
      </c>
    </row>
    <row r="29" spans="1:20" ht="21.75" customHeight="1" x14ac:dyDescent="0.2">
      <c r="A29" s="7" t="s">
        <v>65</v>
      </c>
      <c r="E29" s="20" t="s">
        <v>67</v>
      </c>
      <c r="H29" s="21">
        <v>20.5</v>
      </c>
      <c r="J29" s="22">
        <v>7656742200</v>
      </c>
      <c r="L29" s="22">
        <v>0</v>
      </c>
      <c r="N29" s="22">
        <f t="shared" si="0"/>
        <v>7656742200</v>
      </c>
      <c r="P29" s="22">
        <v>7656742200</v>
      </c>
      <c r="R29" s="22">
        <v>0</v>
      </c>
      <c r="T29" s="22">
        <f t="shared" si="1"/>
        <v>7656742200</v>
      </c>
    </row>
    <row r="30" spans="1:20" ht="21.75" customHeight="1" x14ac:dyDescent="0.2">
      <c r="A30" s="7" t="s">
        <v>62</v>
      </c>
      <c r="E30" s="20" t="s">
        <v>64</v>
      </c>
      <c r="H30" s="21">
        <v>20.5</v>
      </c>
      <c r="J30" s="22">
        <v>8595688927</v>
      </c>
      <c r="L30" s="22">
        <v>0</v>
      </c>
      <c r="N30" s="22">
        <f t="shared" si="0"/>
        <v>8595688927</v>
      </c>
      <c r="P30" s="22">
        <v>8595688927</v>
      </c>
      <c r="R30" s="22">
        <v>0</v>
      </c>
      <c r="T30" s="22">
        <f t="shared" si="1"/>
        <v>8595688927</v>
      </c>
    </row>
    <row r="31" spans="1:20" ht="21.75" customHeight="1" x14ac:dyDescent="0.2">
      <c r="A31" s="7" t="s">
        <v>59</v>
      </c>
      <c r="E31" s="20" t="s">
        <v>61</v>
      </c>
      <c r="H31" s="21">
        <v>18</v>
      </c>
      <c r="J31" s="22">
        <v>141637286</v>
      </c>
      <c r="L31" s="22">
        <v>0</v>
      </c>
      <c r="N31" s="22">
        <f t="shared" si="0"/>
        <v>141637286</v>
      </c>
      <c r="P31" s="22">
        <v>141637286</v>
      </c>
      <c r="R31" s="22">
        <v>0</v>
      </c>
      <c r="T31" s="22">
        <f t="shared" si="1"/>
        <v>141637286</v>
      </c>
    </row>
    <row r="32" spans="1:20" ht="21.75" customHeight="1" x14ac:dyDescent="0.2">
      <c r="A32" s="8" t="s">
        <v>53</v>
      </c>
      <c r="E32" s="20" t="s">
        <v>55</v>
      </c>
      <c r="H32" s="21">
        <v>18</v>
      </c>
      <c r="J32" s="23">
        <v>26629155722</v>
      </c>
      <c r="L32" s="23">
        <v>0</v>
      </c>
      <c r="N32" s="22">
        <f t="shared" si="0"/>
        <v>26629155722</v>
      </c>
      <c r="P32" s="23">
        <v>26629155722</v>
      </c>
      <c r="R32" s="23">
        <v>0</v>
      </c>
      <c r="T32" s="23">
        <v>26629155722</v>
      </c>
    </row>
    <row r="33" spans="1:20" ht="21.75" customHeight="1" x14ac:dyDescent="0.2">
      <c r="A33" s="5" t="s">
        <v>24</v>
      </c>
      <c r="C33" s="22"/>
      <c r="E33" s="22"/>
      <c r="H33" s="22"/>
      <c r="J33" s="14">
        <f>SUM(J8:J32)</f>
        <v>2661905118848</v>
      </c>
      <c r="L33" s="14">
        <f>SUM(L8:L32)</f>
        <v>0</v>
      </c>
      <c r="N33" s="14">
        <f>SUM(N8:N32)</f>
        <v>2661905118848</v>
      </c>
      <c r="P33" s="14">
        <f>SUM(P8:P32)</f>
        <v>2661905118848</v>
      </c>
      <c r="R33" s="14">
        <f>SUM(R8:R32)</f>
        <v>0</v>
      </c>
      <c r="T33" s="14">
        <f>SUM(T8:T32)</f>
        <v>2661905118848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honeticPr fontId="5" type="noConversion"/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5"/>
  <sheetViews>
    <sheetView rightToLeft="1" workbookViewId="0">
      <selection activeCell="K16" sqref="K16"/>
    </sheetView>
  </sheetViews>
  <sheetFormatPr defaultRowHeight="12.75" x14ac:dyDescent="0.2"/>
  <cols>
    <col min="1" max="1" width="39" customWidth="1"/>
    <col min="2" max="2" width="1.28515625" customWidth="1"/>
    <col min="3" max="3" width="16.85546875" style="12" bestFit="1" customWidth="1"/>
    <col min="4" max="4" width="1.28515625" style="12" customWidth="1"/>
    <col min="5" max="5" width="13.85546875" style="12" bestFit="1" customWidth="1"/>
    <col min="6" max="6" width="1.28515625" style="12" customWidth="1"/>
    <col min="7" max="7" width="17.85546875" style="12" bestFit="1" customWidth="1"/>
    <col min="8" max="8" width="1.28515625" style="12" customWidth="1"/>
    <col min="9" max="9" width="16.85546875" style="12" bestFit="1" customWidth="1"/>
    <col min="10" max="10" width="1.28515625" style="12" customWidth="1"/>
    <col min="11" max="11" width="13.85546875" style="12" bestFit="1" customWidth="1"/>
    <col min="12" max="12" width="1.28515625" style="12" customWidth="1"/>
    <col min="13" max="13" width="17.85546875" style="12" bestFit="1" customWidth="1"/>
    <col min="14" max="14" width="0.28515625" customWidth="1"/>
  </cols>
  <sheetData>
    <row r="1" spans="1:13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1.75" customHeight="1" x14ac:dyDescent="0.2">
      <c r="A2" s="31" t="s">
        <v>126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4.45" customHeight="1" x14ac:dyDescent="0.2"/>
    <row r="5" spans="1:13" ht="14.45" customHeight="1" x14ac:dyDescent="0.2">
      <c r="A5" s="32" t="s">
        <v>180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4.45" customHeight="1" x14ac:dyDescent="0.2">
      <c r="A6" s="33" t="s">
        <v>129</v>
      </c>
      <c r="C6" s="33" t="s">
        <v>143</v>
      </c>
      <c r="D6" s="33"/>
      <c r="E6" s="33"/>
      <c r="F6" s="33"/>
      <c r="G6" s="33"/>
      <c r="I6" s="33" t="s">
        <v>144</v>
      </c>
      <c r="J6" s="33"/>
      <c r="K6" s="33"/>
      <c r="L6" s="33"/>
      <c r="M6" s="33"/>
    </row>
    <row r="7" spans="1:13" ht="29.1" customHeight="1" x14ac:dyDescent="0.2">
      <c r="A7" s="33"/>
      <c r="C7" s="10" t="s">
        <v>177</v>
      </c>
      <c r="D7" s="26"/>
      <c r="E7" s="10" t="s">
        <v>173</v>
      </c>
      <c r="F7" s="26"/>
      <c r="G7" s="10" t="s">
        <v>178</v>
      </c>
      <c r="I7" s="10" t="s">
        <v>177</v>
      </c>
      <c r="J7" s="26"/>
      <c r="K7" s="10" t="s">
        <v>173</v>
      </c>
      <c r="L7" s="26"/>
      <c r="M7" s="10" t="s">
        <v>178</v>
      </c>
    </row>
    <row r="8" spans="1:13" ht="21.75" customHeight="1" x14ac:dyDescent="0.2">
      <c r="A8" s="6" t="s">
        <v>196</v>
      </c>
      <c r="C8" s="19">
        <v>807777075056</v>
      </c>
      <c r="E8" s="19">
        <v>3695438840</v>
      </c>
      <c r="G8" s="19">
        <v>804081636216</v>
      </c>
      <c r="I8" s="19">
        <v>807777075056</v>
      </c>
      <c r="K8" s="19">
        <v>3695438840</v>
      </c>
      <c r="M8" s="19">
        <v>804081636216</v>
      </c>
    </row>
    <row r="9" spans="1:13" ht="21.75" customHeight="1" x14ac:dyDescent="0.2">
      <c r="A9" s="7" t="s">
        <v>188</v>
      </c>
      <c r="C9" s="22">
        <v>51540</v>
      </c>
      <c r="E9" s="22">
        <v>0</v>
      </c>
      <c r="G9" s="22">
        <v>51540</v>
      </c>
      <c r="I9" s="22">
        <v>51540</v>
      </c>
      <c r="K9" s="22">
        <v>0</v>
      </c>
      <c r="M9" s="22">
        <v>51540</v>
      </c>
    </row>
    <row r="10" spans="1:13" ht="21.75" customHeight="1" x14ac:dyDescent="0.2">
      <c r="A10" s="7" t="s">
        <v>189</v>
      </c>
      <c r="C10" s="22">
        <v>14930137002</v>
      </c>
      <c r="E10" s="22">
        <v>0</v>
      </c>
      <c r="G10" s="22">
        <v>14930137002</v>
      </c>
      <c r="I10" s="22">
        <v>14930137002</v>
      </c>
      <c r="K10" s="22">
        <v>0</v>
      </c>
      <c r="M10" s="22">
        <v>14930137002</v>
      </c>
    </row>
    <row r="11" spans="1:13" ht="21.75" customHeight="1" x14ac:dyDescent="0.2">
      <c r="A11" s="7" t="s">
        <v>190</v>
      </c>
      <c r="C11" s="22">
        <v>59873641231</v>
      </c>
      <c r="E11" s="22">
        <f>185223395+16840681</f>
        <v>202064076</v>
      </c>
      <c r="G11" s="22">
        <f>C11-E11</f>
        <v>59671577155</v>
      </c>
      <c r="I11" s="22">
        <v>59873641231</v>
      </c>
      <c r="K11" s="22">
        <v>202064076</v>
      </c>
      <c r="M11" s="22">
        <v>59671577155</v>
      </c>
    </row>
    <row r="12" spans="1:13" ht="21.75" customHeight="1" x14ac:dyDescent="0.2">
      <c r="A12" s="7" t="s">
        <v>191</v>
      </c>
      <c r="C12" s="22">
        <v>345879632256</v>
      </c>
      <c r="E12" s="22">
        <v>3113100180</v>
      </c>
      <c r="G12" s="22">
        <v>342766532076</v>
      </c>
      <c r="I12" s="22">
        <v>345879632256</v>
      </c>
      <c r="K12" s="22">
        <v>3113100180</v>
      </c>
      <c r="M12" s="22">
        <v>342766532076</v>
      </c>
    </row>
    <row r="13" spans="1:13" ht="21.75" customHeight="1" x14ac:dyDescent="0.2">
      <c r="A13" s="7" t="s">
        <v>192</v>
      </c>
      <c r="C13" s="22">
        <v>18082191776</v>
      </c>
      <c r="E13" s="22">
        <v>118119925</v>
      </c>
      <c r="G13" s="22">
        <v>17964071851</v>
      </c>
      <c r="I13" s="22">
        <v>18082191776</v>
      </c>
      <c r="K13" s="22">
        <v>118119925</v>
      </c>
      <c r="M13" s="22">
        <v>17964071851</v>
      </c>
    </row>
    <row r="14" spans="1:13" ht="21.75" customHeight="1" x14ac:dyDescent="0.2">
      <c r="A14" s="7" t="s">
        <v>193</v>
      </c>
      <c r="C14" s="22">
        <v>1193881</v>
      </c>
      <c r="E14" s="22">
        <v>0</v>
      </c>
      <c r="G14" s="22">
        <v>1193881</v>
      </c>
      <c r="I14" s="22">
        <v>1193881</v>
      </c>
      <c r="K14" s="22">
        <v>0</v>
      </c>
      <c r="M14" s="22">
        <v>1193881</v>
      </c>
    </row>
    <row r="15" spans="1:13" ht="21.75" customHeight="1" x14ac:dyDescent="0.2">
      <c r="A15" s="7" t="s">
        <v>197</v>
      </c>
      <c r="C15" s="22">
        <v>2543918</v>
      </c>
      <c r="E15" s="22">
        <v>0</v>
      </c>
      <c r="G15" s="22">
        <v>2543918</v>
      </c>
      <c r="I15" s="22">
        <v>2543918</v>
      </c>
      <c r="K15" s="22">
        <v>0</v>
      </c>
      <c r="M15" s="22">
        <v>2543918</v>
      </c>
    </row>
    <row r="16" spans="1:13" ht="21.75" customHeight="1" thickBot="1" x14ac:dyDescent="0.25">
      <c r="A16" s="5" t="s">
        <v>24</v>
      </c>
      <c r="C16" s="14">
        <f>SUM(C8:C15)</f>
        <v>1246546466660</v>
      </c>
      <c r="E16" s="14">
        <f>SUM(E8:E15)</f>
        <v>7128723021</v>
      </c>
      <c r="G16" s="14">
        <f>SUM(G8:G15)</f>
        <v>1239417743639</v>
      </c>
      <c r="I16" s="14">
        <f>SUM(I8:I15)</f>
        <v>1246546466660</v>
      </c>
      <c r="K16" s="14">
        <f>SUM(K8:K15)</f>
        <v>7128723021</v>
      </c>
      <c r="M16" s="14">
        <f>SUM(M8:M15)</f>
        <v>1239417743639</v>
      </c>
    </row>
    <row r="20" spans="5:5" x14ac:dyDescent="0.2">
      <c r="E20" s="27"/>
    </row>
    <row r="25" spans="5:5" x14ac:dyDescent="0.2">
      <c r="E25" s="2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4"/>
  <sheetViews>
    <sheetView rightToLeft="1" workbookViewId="0">
      <selection activeCell="Q8" sqref="C8:R18"/>
    </sheetView>
  </sheetViews>
  <sheetFormatPr defaultRowHeight="12.75" x14ac:dyDescent="0.2"/>
  <cols>
    <col min="1" max="1" width="40.28515625" customWidth="1"/>
    <col min="2" max="2" width="1.28515625" customWidth="1"/>
    <col min="3" max="3" width="9.85546875" style="12" bestFit="1" customWidth="1"/>
    <col min="4" max="4" width="1.28515625" style="12" customWidth="1"/>
    <col min="5" max="5" width="17.7109375" style="12" bestFit="1" customWidth="1"/>
    <col min="6" max="6" width="1.28515625" style="12" customWidth="1"/>
    <col min="7" max="7" width="17.85546875" style="12" bestFit="1" customWidth="1"/>
    <col min="8" max="8" width="1.28515625" style="12" customWidth="1"/>
    <col min="9" max="9" width="21.85546875" style="12" bestFit="1" customWidth="1"/>
    <col min="10" max="10" width="1.28515625" style="12" customWidth="1"/>
    <col min="11" max="11" width="9.85546875" style="12" bestFit="1" customWidth="1"/>
    <col min="12" max="12" width="1.28515625" style="12" customWidth="1"/>
    <col min="13" max="13" width="17.7109375" style="12" bestFit="1" customWidth="1"/>
    <col min="14" max="14" width="1.28515625" style="12" customWidth="1"/>
    <col min="15" max="15" width="17.85546875" style="12" bestFit="1" customWidth="1"/>
    <col min="16" max="16" width="1.28515625" style="12" customWidth="1"/>
    <col min="17" max="17" width="14.28515625" style="12" customWidth="1"/>
    <col min="18" max="18" width="1.28515625" customWidth="1"/>
    <col min="19" max="19" width="0.28515625" customWidth="1"/>
  </cols>
  <sheetData>
    <row r="1" spans="1:18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1.75" customHeight="1" x14ac:dyDescent="0.2">
      <c r="A2" s="31" t="s">
        <v>126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4.45" customHeight="1" x14ac:dyDescent="0.2"/>
    <row r="5" spans="1:18" ht="14.45" customHeight="1" x14ac:dyDescent="0.2">
      <c r="A5" s="32" t="s">
        <v>181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4.45" customHeight="1" x14ac:dyDescent="0.2">
      <c r="A6" s="33" t="s">
        <v>129</v>
      </c>
      <c r="C6" s="33" t="s">
        <v>143</v>
      </c>
      <c r="D6" s="33"/>
      <c r="E6" s="33"/>
      <c r="F6" s="33"/>
      <c r="G6" s="33"/>
      <c r="H6" s="33"/>
      <c r="I6" s="33"/>
      <c r="K6" s="33" t="s">
        <v>144</v>
      </c>
      <c r="L6" s="33"/>
      <c r="M6" s="33"/>
      <c r="N6" s="33"/>
      <c r="O6" s="33"/>
      <c r="P6" s="33"/>
      <c r="Q6" s="33"/>
      <c r="R6" s="33"/>
    </row>
    <row r="7" spans="1:18" ht="29.1" customHeight="1" x14ac:dyDescent="0.2">
      <c r="A7" s="33"/>
      <c r="C7" s="10" t="s">
        <v>8</v>
      </c>
      <c r="D7" s="26"/>
      <c r="E7" s="10" t="s">
        <v>182</v>
      </c>
      <c r="F7" s="26"/>
      <c r="G7" s="10" t="s">
        <v>183</v>
      </c>
      <c r="H7" s="26"/>
      <c r="I7" s="10" t="s">
        <v>184</v>
      </c>
      <c r="K7" s="10" t="s">
        <v>8</v>
      </c>
      <c r="L7" s="26"/>
      <c r="M7" s="10" t="s">
        <v>182</v>
      </c>
      <c r="N7" s="26"/>
      <c r="O7" s="10" t="s">
        <v>183</v>
      </c>
      <c r="P7" s="26"/>
      <c r="Q7" s="45" t="s">
        <v>184</v>
      </c>
      <c r="R7" s="45"/>
    </row>
    <row r="8" spans="1:18" ht="21.75" customHeight="1" x14ac:dyDescent="0.2">
      <c r="A8" s="6" t="s">
        <v>98</v>
      </c>
      <c r="C8" s="19">
        <v>811000</v>
      </c>
      <c r="E8" s="19">
        <v>1499300566000</v>
      </c>
      <c r="G8" s="19">
        <v>1500041232266</v>
      </c>
      <c r="I8" s="19">
        <v>-740666266</v>
      </c>
      <c r="K8" s="19">
        <v>811000</v>
      </c>
      <c r="M8" s="19">
        <v>1499300566000</v>
      </c>
      <c r="O8" s="19">
        <v>1500041232266</v>
      </c>
      <c r="Q8" s="38">
        <v>-740666266</v>
      </c>
      <c r="R8" s="38"/>
    </row>
    <row r="9" spans="1:18" ht="21.75" customHeight="1" x14ac:dyDescent="0.2">
      <c r="A9" s="7" t="s">
        <v>68</v>
      </c>
      <c r="C9" s="22">
        <v>1599640</v>
      </c>
      <c r="E9" s="22">
        <v>1599640000000</v>
      </c>
      <c r="G9" s="22">
        <v>1579329150169</v>
      </c>
      <c r="I9" s="22">
        <v>20310849831</v>
      </c>
      <c r="K9" s="22">
        <v>1599640</v>
      </c>
      <c r="M9" s="22">
        <v>1599640000000</v>
      </c>
      <c r="O9" s="22">
        <v>1579329150169</v>
      </c>
      <c r="Q9" s="35">
        <v>20310849831</v>
      </c>
      <c r="R9" s="35"/>
    </row>
    <row r="10" spans="1:18" ht="21.75" customHeight="1" x14ac:dyDescent="0.2">
      <c r="A10" s="7" t="s">
        <v>34</v>
      </c>
      <c r="C10" s="22">
        <v>1374300</v>
      </c>
      <c r="E10" s="22">
        <v>6667067110782</v>
      </c>
      <c r="G10" s="22">
        <v>6669598781329</v>
      </c>
      <c r="I10" s="22">
        <v>-2531670547</v>
      </c>
      <c r="K10" s="22">
        <v>1374300</v>
      </c>
      <c r="M10" s="22">
        <v>6667067110782</v>
      </c>
      <c r="O10" s="22">
        <v>6669598781329</v>
      </c>
      <c r="Q10" s="35">
        <v>-2531670547</v>
      </c>
      <c r="R10" s="35"/>
    </row>
    <row r="11" spans="1:18" ht="21.75" customHeight="1" x14ac:dyDescent="0.2">
      <c r="A11" s="7" t="s">
        <v>50</v>
      </c>
      <c r="C11" s="22">
        <v>200</v>
      </c>
      <c r="E11" s="22">
        <v>176609524</v>
      </c>
      <c r="G11" s="22">
        <v>164097326</v>
      </c>
      <c r="I11" s="22">
        <v>12512198</v>
      </c>
      <c r="K11" s="22">
        <v>200</v>
      </c>
      <c r="M11" s="22">
        <v>176609524</v>
      </c>
      <c r="O11" s="22">
        <v>164097326</v>
      </c>
      <c r="Q11" s="35">
        <v>12512198</v>
      </c>
      <c r="R11" s="35"/>
    </row>
    <row r="12" spans="1:18" ht="21.75" customHeight="1" x14ac:dyDescent="0.2">
      <c r="A12" s="7" t="s">
        <v>74</v>
      </c>
      <c r="C12" s="22">
        <v>5000</v>
      </c>
      <c r="E12" s="22">
        <v>4181724950</v>
      </c>
      <c r="G12" s="22">
        <v>3982688554</v>
      </c>
      <c r="I12" s="22">
        <v>199036396</v>
      </c>
      <c r="K12" s="22">
        <v>5000</v>
      </c>
      <c r="M12" s="22">
        <v>4181724950</v>
      </c>
      <c r="O12" s="22">
        <v>3982688554</v>
      </c>
      <c r="Q12" s="35">
        <v>199036396</v>
      </c>
      <c r="R12" s="35"/>
    </row>
    <row r="13" spans="1:18" ht="21.75" customHeight="1" x14ac:dyDescent="0.2">
      <c r="A13" s="7" t="s">
        <v>77</v>
      </c>
      <c r="C13" s="22">
        <v>10000</v>
      </c>
      <c r="E13" s="22">
        <v>8371745393</v>
      </c>
      <c r="G13" s="22">
        <v>8025633688</v>
      </c>
      <c r="I13" s="22">
        <v>346111705</v>
      </c>
      <c r="K13" s="22">
        <v>10000</v>
      </c>
      <c r="M13" s="22">
        <v>8371745393</v>
      </c>
      <c r="O13" s="22">
        <v>8025633688</v>
      </c>
      <c r="Q13" s="35">
        <v>346111705</v>
      </c>
      <c r="R13" s="35"/>
    </row>
    <row r="14" spans="1:18" ht="21.75" customHeight="1" x14ac:dyDescent="0.2">
      <c r="A14" s="7" t="s">
        <v>89</v>
      </c>
      <c r="C14" s="22">
        <v>15000</v>
      </c>
      <c r="E14" s="22">
        <v>14729486486</v>
      </c>
      <c r="G14" s="22">
        <v>14991843750</v>
      </c>
      <c r="I14" s="22">
        <v>-262357264</v>
      </c>
      <c r="K14" s="22">
        <v>15000</v>
      </c>
      <c r="M14" s="22">
        <v>14729486486</v>
      </c>
      <c r="O14" s="22">
        <v>14991843750</v>
      </c>
      <c r="Q14" s="35">
        <v>-262357264</v>
      </c>
      <c r="R14" s="35"/>
    </row>
    <row r="15" spans="1:18" ht="21.75" customHeight="1" x14ac:dyDescent="0.2">
      <c r="A15" s="8" t="s">
        <v>101</v>
      </c>
      <c r="C15" s="22">
        <v>10000</v>
      </c>
      <c r="E15" s="23">
        <v>8430963172</v>
      </c>
      <c r="G15" s="23">
        <v>9422000000</v>
      </c>
      <c r="I15" s="23">
        <v>-991076405</v>
      </c>
      <c r="K15" s="22">
        <v>10000</v>
      </c>
      <c r="M15" s="23">
        <v>8430963172</v>
      </c>
      <c r="O15" s="23">
        <v>9422000000</v>
      </c>
      <c r="Q15" s="46">
        <f>-991036828-39577</f>
        <v>-991076405</v>
      </c>
      <c r="R15" s="46"/>
    </row>
    <row r="16" spans="1:18" ht="21.75" customHeight="1" x14ac:dyDescent="0.2">
      <c r="A16" s="5" t="s">
        <v>24</v>
      </c>
      <c r="C16" s="22"/>
      <c r="E16" s="14">
        <v>9801898206307</v>
      </c>
      <c r="G16" s="14">
        <v>9785555427082</v>
      </c>
      <c r="I16" s="14">
        <f>SUM(I8:I15)</f>
        <v>16342739648</v>
      </c>
      <c r="K16" s="22"/>
      <c r="M16" s="14">
        <v>9801898206307</v>
      </c>
      <c r="O16" s="14">
        <v>9785555427082</v>
      </c>
      <c r="Q16" s="47">
        <f t="shared" ref="Q16" si="0">SUM(Q8:R15)</f>
        <v>16342739648</v>
      </c>
      <c r="R16" s="47"/>
    </row>
    <row r="17" spans="13:18" x14ac:dyDescent="0.2">
      <c r="R17" s="12"/>
    </row>
    <row r="18" spans="13:18" x14ac:dyDescent="0.2">
      <c r="M18" s="27"/>
      <c r="R18" s="12"/>
    </row>
    <row r="19" spans="13:18" x14ac:dyDescent="0.2">
      <c r="M19" s="27"/>
    </row>
    <row r="21" spans="13:18" x14ac:dyDescent="0.2">
      <c r="M21" s="27"/>
    </row>
    <row r="24" spans="13:18" x14ac:dyDescent="0.2">
      <c r="M24" s="27"/>
    </row>
  </sheetData>
  <mergeCells count="17">
    <mergeCell ref="Q13:R13"/>
    <mergeCell ref="Q14:R14"/>
    <mergeCell ref="Q15:R15"/>
    <mergeCell ref="Q16:R16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5"/>
  <sheetViews>
    <sheetView rightToLeft="1" tabSelected="1" workbookViewId="0">
      <selection activeCell="M27" sqref="M27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style="12" bestFit="1" customWidth="1"/>
    <col min="4" max="4" width="1.28515625" style="12" customWidth="1"/>
    <col min="5" max="5" width="20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26.28515625" style="12" bestFit="1" customWidth="1"/>
    <col min="10" max="10" width="1.28515625" style="12" customWidth="1"/>
    <col min="11" max="11" width="12.140625" style="12" bestFit="1" customWidth="1"/>
    <col min="12" max="12" width="1.28515625" style="12" customWidth="1"/>
    <col min="13" max="13" width="20" style="12" bestFit="1" customWidth="1"/>
    <col min="14" max="14" width="1.28515625" style="12" customWidth="1"/>
    <col min="15" max="15" width="20.140625" style="12" bestFit="1" customWidth="1"/>
    <col min="16" max="16" width="1.28515625" style="12" customWidth="1"/>
    <col min="17" max="17" width="19.85546875" style="12" customWidth="1"/>
    <col min="18" max="18" width="1.28515625" style="30" customWidth="1"/>
    <col min="19" max="19" width="0.28515625" customWidth="1"/>
  </cols>
  <sheetData>
    <row r="1" spans="1:18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1.75" customHeight="1" x14ac:dyDescent="0.2">
      <c r="A2" s="31" t="s">
        <v>126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4.45" customHeight="1" x14ac:dyDescent="0.2"/>
    <row r="5" spans="1:18" ht="14.45" customHeight="1" x14ac:dyDescent="0.2">
      <c r="A5" s="32" t="s">
        <v>185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4.45" customHeight="1" x14ac:dyDescent="0.2">
      <c r="A6" s="33" t="s">
        <v>129</v>
      </c>
      <c r="C6" s="33" t="s">
        <v>143</v>
      </c>
      <c r="D6" s="33"/>
      <c r="E6" s="33"/>
      <c r="F6" s="33"/>
      <c r="G6" s="33"/>
      <c r="H6" s="33"/>
      <c r="I6" s="33"/>
      <c r="K6" s="33" t="s">
        <v>144</v>
      </c>
      <c r="L6" s="33"/>
      <c r="M6" s="33"/>
      <c r="N6" s="33"/>
      <c r="O6" s="33"/>
      <c r="P6" s="33"/>
      <c r="Q6" s="33"/>
      <c r="R6" s="33"/>
    </row>
    <row r="7" spans="1:18" ht="36" customHeight="1" x14ac:dyDescent="0.2">
      <c r="A7" s="33"/>
      <c r="C7" s="10" t="s">
        <v>8</v>
      </c>
      <c r="D7" s="26"/>
      <c r="E7" s="10" t="s">
        <v>10</v>
      </c>
      <c r="F7" s="26"/>
      <c r="G7" s="10" t="s">
        <v>183</v>
      </c>
      <c r="H7" s="26"/>
      <c r="I7" s="10" t="s">
        <v>186</v>
      </c>
      <c r="K7" s="10" t="s">
        <v>8</v>
      </c>
      <c r="L7" s="26"/>
      <c r="M7" s="10" t="s">
        <v>10</v>
      </c>
      <c r="N7" s="26"/>
      <c r="O7" s="10" t="s">
        <v>183</v>
      </c>
      <c r="P7" s="26"/>
      <c r="Q7" s="45" t="s">
        <v>186</v>
      </c>
      <c r="R7" s="45"/>
    </row>
    <row r="8" spans="1:18" ht="21.75" customHeight="1" x14ac:dyDescent="0.2">
      <c r="A8" s="6" t="s">
        <v>23</v>
      </c>
      <c r="C8" s="19">
        <v>13500000</v>
      </c>
      <c r="E8" s="19">
        <v>409671583200</v>
      </c>
      <c r="G8" s="19">
        <v>374302120500</v>
      </c>
      <c r="I8" s="19">
        <v>35369462700</v>
      </c>
      <c r="K8" s="19">
        <v>13500000</v>
      </c>
      <c r="M8" s="19">
        <v>409671583200</v>
      </c>
      <c r="O8" s="19">
        <v>374302120500</v>
      </c>
      <c r="Q8" s="48">
        <v>35369462700</v>
      </c>
      <c r="R8" s="48"/>
    </row>
    <row r="9" spans="1:18" ht="21.75" customHeight="1" x14ac:dyDescent="0.2">
      <c r="A9" s="7" t="s">
        <v>53</v>
      </c>
      <c r="C9" s="22">
        <v>832807</v>
      </c>
      <c r="E9" s="22">
        <v>832354161193</v>
      </c>
      <c r="G9" s="22">
        <v>811163256603</v>
      </c>
      <c r="I9" s="22">
        <v>21190904590</v>
      </c>
      <c r="K9" s="22">
        <v>832807</v>
      </c>
      <c r="M9" s="22">
        <v>832354161193</v>
      </c>
      <c r="O9" s="22">
        <v>811163256603</v>
      </c>
      <c r="Q9" s="49">
        <v>21190904590</v>
      </c>
      <c r="R9" s="49"/>
    </row>
    <row r="10" spans="1:18" ht="21.75" customHeight="1" x14ac:dyDescent="0.2">
      <c r="A10" s="7" t="s">
        <v>59</v>
      </c>
      <c r="C10" s="22">
        <v>10000</v>
      </c>
      <c r="E10" s="22">
        <v>7627850100</v>
      </c>
      <c r="G10" s="22">
        <v>7627850100</v>
      </c>
      <c r="I10" s="22">
        <v>0</v>
      </c>
      <c r="K10" s="22">
        <v>10000</v>
      </c>
      <c r="M10" s="22">
        <v>7627850100</v>
      </c>
      <c r="O10" s="22">
        <v>7627850100</v>
      </c>
      <c r="Q10" s="49">
        <v>0</v>
      </c>
      <c r="R10" s="49"/>
    </row>
    <row r="11" spans="1:18" ht="21.75" customHeight="1" x14ac:dyDescent="0.2">
      <c r="A11" s="7" t="s">
        <v>62</v>
      </c>
      <c r="C11" s="22">
        <v>520854</v>
      </c>
      <c r="E11" s="22">
        <v>486733684571</v>
      </c>
      <c r="G11" s="22">
        <v>494542246355</v>
      </c>
      <c r="I11" s="22">
        <v>-7808561783</v>
      </c>
      <c r="K11" s="22">
        <v>520854</v>
      </c>
      <c r="M11" s="22">
        <v>486733684571</v>
      </c>
      <c r="O11" s="22">
        <v>494542246355</v>
      </c>
      <c r="Q11" s="49">
        <v>-7808561783</v>
      </c>
      <c r="R11" s="49"/>
    </row>
    <row r="12" spans="1:18" ht="21.75" customHeight="1" x14ac:dyDescent="0.2">
      <c r="A12" s="7" t="s">
        <v>65</v>
      </c>
      <c r="C12" s="22">
        <v>500000</v>
      </c>
      <c r="E12" s="22">
        <v>477100435500</v>
      </c>
      <c r="G12" s="22">
        <v>473742262500</v>
      </c>
      <c r="I12" s="22">
        <v>3358173000</v>
      </c>
      <c r="K12" s="22">
        <v>500000</v>
      </c>
      <c r="M12" s="22">
        <v>477100435500</v>
      </c>
      <c r="O12" s="22">
        <v>473742262500</v>
      </c>
      <c r="Q12" s="49">
        <v>3358173000</v>
      </c>
      <c r="R12" s="49"/>
    </row>
    <row r="13" spans="1:18" ht="21.75" customHeight="1" x14ac:dyDescent="0.2">
      <c r="A13" s="7" t="s">
        <v>92</v>
      </c>
      <c r="C13" s="22">
        <v>1500000</v>
      </c>
      <c r="E13" s="22">
        <v>1499184375000</v>
      </c>
      <c r="G13" s="22">
        <v>1499184375000</v>
      </c>
      <c r="I13" s="22">
        <v>0</v>
      </c>
      <c r="K13" s="22">
        <v>1500000</v>
      </c>
      <c r="M13" s="22">
        <v>1499184375000</v>
      </c>
      <c r="O13" s="22">
        <v>1499184375000</v>
      </c>
      <c r="Q13" s="49">
        <v>0</v>
      </c>
      <c r="R13" s="49"/>
    </row>
    <row r="14" spans="1:18" ht="21.75" customHeight="1" x14ac:dyDescent="0.2">
      <c r="A14" s="7" t="s">
        <v>47</v>
      </c>
      <c r="C14" s="22">
        <v>2000000</v>
      </c>
      <c r="E14" s="22">
        <v>1799508984650</v>
      </c>
      <c r="G14" s="22">
        <v>1776674647927</v>
      </c>
      <c r="I14" s="22">
        <v>22834336723</v>
      </c>
      <c r="K14" s="22">
        <v>2000000</v>
      </c>
      <c r="M14" s="22">
        <v>1799508984650</v>
      </c>
      <c r="O14" s="22">
        <v>1776674647927</v>
      </c>
      <c r="Q14" s="49">
        <v>22834336723</v>
      </c>
      <c r="R14" s="49"/>
    </row>
    <row r="15" spans="1:18" ht="21.75" customHeight="1" x14ac:dyDescent="0.2">
      <c r="A15" s="7" t="s">
        <v>38</v>
      </c>
      <c r="C15" s="22">
        <v>4308000</v>
      </c>
      <c r="E15" s="22">
        <v>8116453274070</v>
      </c>
      <c r="G15" s="22">
        <v>7895991547958</v>
      </c>
      <c r="I15" s="22">
        <v>220461726112</v>
      </c>
      <c r="K15" s="22">
        <v>4308000</v>
      </c>
      <c r="M15" s="22">
        <v>8116453274070</v>
      </c>
      <c r="O15" s="22">
        <v>7895991547958</v>
      </c>
      <c r="Q15" s="49">
        <v>220461726112</v>
      </c>
      <c r="R15" s="49"/>
    </row>
    <row r="16" spans="1:18" ht="21.75" customHeight="1" x14ac:dyDescent="0.2">
      <c r="A16" s="7" t="s">
        <v>95</v>
      </c>
      <c r="C16" s="22">
        <v>3999800</v>
      </c>
      <c r="E16" s="22">
        <v>3325088646204</v>
      </c>
      <c r="G16" s="22">
        <v>3325088646204</v>
      </c>
      <c r="I16" s="22">
        <v>0</v>
      </c>
      <c r="K16" s="22">
        <v>3999800</v>
      </c>
      <c r="M16" s="22">
        <v>3325088646204</v>
      </c>
      <c r="O16" s="22">
        <v>3325088646204</v>
      </c>
      <c r="Q16" s="49">
        <v>0</v>
      </c>
      <c r="R16" s="49"/>
    </row>
    <row r="17" spans="1:18" ht="21.75" customHeight="1" x14ac:dyDescent="0.2">
      <c r="A17" s="7" t="s">
        <v>34</v>
      </c>
      <c r="C17" s="22">
        <v>945500</v>
      </c>
      <c r="E17" s="22">
        <v>4673528765339</v>
      </c>
      <c r="G17" s="22">
        <v>4588594664741</v>
      </c>
      <c r="I17" s="22">
        <v>84934100598</v>
      </c>
      <c r="K17" s="22">
        <v>945500</v>
      </c>
      <c r="M17" s="22">
        <v>4673528765339</v>
      </c>
      <c r="O17" s="22">
        <v>4588594664741</v>
      </c>
      <c r="Q17" s="49">
        <v>84934100598</v>
      </c>
      <c r="R17" s="49"/>
    </row>
    <row r="18" spans="1:18" ht="21.75" customHeight="1" x14ac:dyDescent="0.2">
      <c r="A18" s="7" t="s">
        <v>83</v>
      </c>
      <c r="C18" s="22">
        <v>1000000</v>
      </c>
      <c r="E18" s="22">
        <v>999456250000</v>
      </c>
      <c r="G18" s="22">
        <v>995456426087</v>
      </c>
      <c r="I18" s="22">
        <v>3999823913</v>
      </c>
      <c r="K18" s="22">
        <v>1000000</v>
      </c>
      <c r="M18" s="22">
        <v>999456250000</v>
      </c>
      <c r="O18" s="22">
        <v>995456426087</v>
      </c>
      <c r="Q18" s="49">
        <v>3999823913</v>
      </c>
      <c r="R18" s="49"/>
    </row>
    <row r="19" spans="1:18" ht="21.75" customHeight="1" x14ac:dyDescent="0.2">
      <c r="A19" s="7" t="s">
        <v>56</v>
      </c>
      <c r="C19" s="22">
        <v>1000000</v>
      </c>
      <c r="E19" s="22">
        <v>999456250000</v>
      </c>
      <c r="G19" s="22">
        <v>899510625000</v>
      </c>
      <c r="I19" s="22">
        <v>99945625000</v>
      </c>
      <c r="K19" s="22">
        <v>1000000</v>
      </c>
      <c r="M19" s="22">
        <v>999456250000</v>
      </c>
      <c r="O19" s="22">
        <v>899510625000</v>
      </c>
      <c r="Q19" s="49">
        <v>99945625000</v>
      </c>
      <c r="R19" s="49"/>
    </row>
    <row r="20" spans="1:18" ht="21.75" customHeight="1" x14ac:dyDescent="0.2">
      <c r="A20" s="7" t="s">
        <v>71</v>
      </c>
      <c r="C20" s="22">
        <v>3504343</v>
      </c>
      <c r="E20" s="22">
        <v>3266898590711</v>
      </c>
      <c r="G20" s="22">
        <v>3225499779301</v>
      </c>
      <c r="I20" s="22">
        <v>41398811410</v>
      </c>
      <c r="K20" s="22">
        <v>3504343</v>
      </c>
      <c r="M20" s="22">
        <v>3266898590711</v>
      </c>
      <c r="O20" s="22">
        <v>3225499779301</v>
      </c>
      <c r="Q20" s="49">
        <v>41398811410</v>
      </c>
      <c r="R20" s="49"/>
    </row>
    <row r="21" spans="1:18" ht="21.75" customHeight="1" x14ac:dyDescent="0.2">
      <c r="A21" s="7" t="s">
        <v>41</v>
      </c>
      <c r="C21" s="22">
        <v>1004200</v>
      </c>
      <c r="E21" s="22">
        <v>4598640548462</v>
      </c>
      <c r="G21" s="22">
        <v>4521255427113</v>
      </c>
      <c r="I21" s="22">
        <v>77385121349</v>
      </c>
      <c r="K21" s="22">
        <v>1004200</v>
      </c>
      <c r="M21" s="22">
        <v>4598640548462</v>
      </c>
      <c r="O21" s="22">
        <v>4521255427113</v>
      </c>
      <c r="Q21" s="49">
        <v>77385121349</v>
      </c>
      <c r="R21" s="49"/>
    </row>
    <row r="22" spans="1:18" ht="21.75" customHeight="1" x14ac:dyDescent="0.2">
      <c r="A22" s="7" t="s">
        <v>50</v>
      </c>
      <c r="C22" s="22">
        <v>7999600</v>
      </c>
      <c r="E22" s="22">
        <v>7236317081104</v>
      </c>
      <c r="G22" s="22">
        <v>6563564746800</v>
      </c>
      <c r="I22" s="22">
        <v>672752334304</v>
      </c>
      <c r="K22" s="22">
        <v>7999600</v>
      </c>
      <c r="M22" s="22">
        <v>7236317081104</v>
      </c>
      <c r="O22" s="22">
        <v>6563564746800</v>
      </c>
      <c r="Q22" s="49">
        <v>672752334304</v>
      </c>
      <c r="R22" s="49"/>
    </row>
    <row r="23" spans="1:18" ht="21.75" customHeight="1" x14ac:dyDescent="0.2">
      <c r="A23" s="7" t="s">
        <v>44</v>
      </c>
      <c r="C23" s="22">
        <v>11200000</v>
      </c>
      <c r="E23" s="22">
        <v>10189346128780</v>
      </c>
      <c r="G23" s="22">
        <v>9860750517273</v>
      </c>
      <c r="I23" s="22">
        <v>328595611507</v>
      </c>
      <c r="K23" s="22">
        <v>11200000</v>
      </c>
      <c r="M23" s="22">
        <v>10189346128780</v>
      </c>
      <c r="O23" s="22">
        <v>9860750517273</v>
      </c>
      <c r="Q23" s="49">
        <v>328595611507</v>
      </c>
      <c r="R23" s="49"/>
    </row>
    <row r="24" spans="1:18" ht="21.75" customHeight="1" x14ac:dyDescent="0.2">
      <c r="A24" s="7" t="s">
        <v>86</v>
      </c>
      <c r="C24" s="22">
        <v>1000000</v>
      </c>
      <c r="E24" s="22">
        <v>999456250000</v>
      </c>
      <c r="G24" s="22">
        <v>999456250000</v>
      </c>
      <c r="I24" s="22">
        <v>0</v>
      </c>
      <c r="K24" s="22">
        <v>1000000</v>
      </c>
      <c r="M24" s="22">
        <v>999456250000</v>
      </c>
      <c r="O24" s="22">
        <v>999456250000</v>
      </c>
      <c r="Q24" s="49">
        <v>0</v>
      </c>
      <c r="R24" s="49"/>
    </row>
    <row r="25" spans="1:18" ht="21.75" customHeight="1" x14ac:dyDescent="0.2">
      <c r="A25" s="7" t="s">
        <v>74</v>
      </c>
      <c r="C25" s="22">
        <v>1170670</v>
      </c>
      <c r="E25" s="22">
        <v>979083989443</v>
      </c>
      <c r="G25" s="22">
        <v>932482801988</v>
      </c>
      <c r="I25" s="22">
        <v>46601187452</v>
      </c>
      <c r="K25" s="22">
        <v>1170670</v>
      </c>
      <c r="M25" s="22">
        <v>979083989443</v>
      </c>
      <c r="O25" s="22">
        <v>932482801988</v>
      </c>
      <c r="Q25" s="49">
        <v>46601187452</v>
      </c>
      <c r="R25" s="49"/>
    </row>
    <row r="26" spans="1:18" ht="21.75" customHeight="1" x14ac:dyDescent="0.2">
      <c r="A26" s="7" t="s">
        <v>77</v>
      </c>
      <c r="C26" s="22">
        <v>5505772</v>
      </c>
      <c r="E26" s="22">
        <v>4666190861183</v>
      </c>
      <c r="G26" s="22">
        <v>4418730923888</v>
      </c>
      <c r="I26" s="22">
        <v>247459937295</v>
      </c>
      <c r="K26" s="22">
        <v>5505772</v>
      </c>
      <c r="M26" s="22">
        <v>4666190861183</v>
      </c>
      <c r="O26" s="22">
        <v>4418730923888</v>
      </c>
      <c r="Q26" s="49">
        <v>247459937295</v>
      </c>
      <c r="R26" s="49"/>
    </row>
    <row r="27" spans="1:18" ht="21.75" customHeight="1" x14ac:dyDescent="0.2">
      <c r="A27" s="7" t="s">
        <v>80</v>
      </c>
      <c r="C27" s="22">
        <v>10645178</v>
      </c>
      <c r="E27" s="22">
        <v>9817071255750</v>
      </c>
      <c r="G27" s="22">
        <v>9817071255750</v>
      </c>
      <c r="I27" s="22">
        <v>0</v>
      </c>
      <c r="K27" s="22">
        <v>10645178</v>
      </c>
      <c r="M27" s="22">
        <v>9817071255750</v>
      </c>
      <c r="O27" s="22">
        <v>9817071255750</v>
      </c>
      <c r="Q27" s="49">
        <v>0</v>
      </c>
      <c r="R27" s="49"/>
    </row>
    <row r="28" spans="1:18" ht="21.75" customHeight="1" x14ac:dyDescent="0.2">
      <c r="A28" s="7" t="s">
        <v>104</v>
      </c>
      <c r="C28" s="22">
        <v>5000</v>
      </c>
      <c r="E28" s="22">
        <v>4082778781</v>
      </c>
      <c r="G28" s="22">
        <v>4158760095</v>
      </c>
      <c r="I28" s="22">
        <v>-75981313</v>
      </c>
      <c r="K28" s="22">
        <v>5000</v>
      </c>
      <c r="M28" s="22">
        <v>4082778781</v>
      </c>
      <c r="O28" s="22">
        <v>4158760095</v>
      </c>
      <c r="Q28" s="49">
        <v>-75981313</v>
      </c>
      <c r="R28" s="49"/>
    </row>
    <row r="29" spans="1:18" ht="21.75" customHeight="1" x14ac:dyDescent="0.2">
      <c r="A29" s="7" t="s">
        <v>89</v>
      </c>
      <c r="C29" s="22">
        <v>37985000</v>
      </c>
      <c r="E29" s="22">
        <v>37964345656250</v>
      </c>
      <c r="G29" s="22">
        <v>37964345656250</v>
      </c>
      <c r="I29" s="22">
        <v>0</v>
      </c>
      <c r="K29" s="22">
        <v>37985000</v>
      </c>
      <c r="M29" s="22">
        <v>37964345656250</v>
      </c>
      <c r="O29" s="22">
        <v>37964345656250</v>
      </c>
      <c r="Q29" s="49">
        <v>0</v>
      </c>
      <c r="R29" s="49"/>
    </row>
    <row r="30" spans="1:18" ht="21.75" customHeight="1" x14ac:dyDescent="0.2">
      <c r="A30" s="8" t="s">
        <v>101</v>
      </c>
      <c r="C30" s="22">
        <v>10603548</v>
      </c>
      <c r="E30" s="23">
        <v>8590244415750</v>
      </c>
      <c r="G30" s="23">
        <v>9990662925600</v>
      </c>
      <c r="I30" s="23">
        <v>-1400418509849</v>
      </c>
      <c r="K30" s="22">
        <v>10603548</v>
      </c>
      <c r="M30" s="23">
        <v>8590244415750</v>
      </c>
      <c r="O30" s="23">
        <v>9990662925600</v>
      </c>
      <c r="Q30" s="50">
        <v>-1400418509849</v>
      </c>
      <c r="R30" s="50"/>
    </row>
    <row r="31" spans="1:18" ht="21.75" customHeight="1" x14ac:dyDescent="0.2">
      <c r="A31" s="5" t="s">
        <v>24</v>
      </c>
      <c r="C31" s="22"/>
      <c r="E31" s="14">
        <v>111937841816041</v>
      </c>
      <c r="G31" s="14">
        <v>111439857713033</v>
      </c>
      <c r="I31" s="14">
        <f>SUM(I8:I30)</f>
        <v>497984103008</v>
      </c>
      <c r="K31" s="22"/>
      <c r="M31" s="14">
        <v>111937841816041</v>
      </c>
      <c r="O31" s="14">
        <v>111439857713033</v>
      </c>
      <c r="Q31" s="51">
        <f>SUM(Q8:R30)</f>
        <v>497984103008</v>
      </c>
      <c r="R31" s="51"/>
    </row>
    <row r="34" spans="17:17" x14ac:dyDescent="0.2">
      <c r="Q34" s="27"/>
    </row>
    <row r="35" spans="17:17" x14ac:dyDescent="0.2">
      <c r="Q35" s="27"/>
    </row>
  </sheetData>
  <mergeCells count="32"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9"/>
  <sheetViews>
    <sheetView rightToLeft="1" topLeftCell="H21" workbookViewId="0">
      <selection activeCell="AL31" sqref="AL3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.85546875" bestFit="1" customWidth="1"/>
    <col min="17" max="17" width="1.28515625" customWidth="1"/>
    <col min="18" max="18" width="19.85546875" bestFit="1" customWidth="1"/>
    <col min="19" max="19" width="1.28515625" customWidth="1"/>
    <col min="20" max="20" width="20" bestFit="1" customWidth="1"/>
    <col min="21" max="21" width="1.28515625" customWidth="1"/>
    <col min="22" max="22" width="10.85546875" bestFit="1" customWidth="1"/>
    <col min="23" max="23" width="1.28515625" customWidth="1"/>
    <col min="24" max="24" width="18.85546875" bestFit="1" customWidth="1"/>
    <col min="25" max="25" width="1.28515625" customWidth="1"/>
    <col min="26" max="26" width="9.85546875" bestFit="1" customWidth="1"/>
    <col min="27" max="27" width="1.28515625" customWidth="1"/>
    <col min="28" max="28" width="17.7109375" bestFit="1" customWidth="1"/>
    <col min="29" max="29" width="1.28515625" customWidth="1"/>
    <col min="30" max="30" width="12.140625" bestFit="1" customWidth="1"/>
    <col min="31" max="31" width="1.28515625" customWidth="1"/>
    <col min="32" max="32" width="16.140625" customWidth="1"/>
    <col min="33" max="33" width="1.28515625" customWidth="1"/>
    <col min="34" max="34" width="20" bestFit="1" customWidth="1"/>
    <col min="35" max="35" width="1.28515625" customWidth="1"/>
    <col min="36" max="36" width="20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ht="21.7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1:38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1:38" ht="14.45" customHeight="1" x14ac:dyDescent="0.2"/>
    <row r="5" spans="1:38" ht="14.45" customHeight="1" x14ac:dyDescent="0.2">
      <c r="A5" s="1" t="s">
        <v>25</v>
      </c>
      <c r="B5" s="32" t="s">
        <v>26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</row>
    <row r="6" spans="1:38" ht="14.45" customHeight="1" x14ac:dyDescent="0.2">
      <c r="A6" s="33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 t="s">
        <v>3</v>
      </c>
      <c r="Q6" s="33"/>
      <c r="R6" s="33"/>
      <c r="S6" s="33"/>
      <c r="T6" s="33"/>
      <c r="V6" s="33" t="s">
        <v>4</v>
      </c>
      <c r="W6" s="33"/>
      <c r="X6" s="33"/>
      <c r="Y6" s="33"/>
      <c r="Z6" s="33"/>
      <c r="AA6" s="33"/>
      <c r="AB6" s="33"/>
      <c r="AD6" s="33" t="s">
        <v>5</v>
      </c>
      <c r="AE6" s="33"/>
      <c r="AF6" s="33"/>
      <c r="AG6" s="33"/>
      <c r="AH6" s="33"/>
      <c r="AI6" s="33"/>
      <c r="AJ6" s="33"/>
      <c r="AK6" s="33"/>
      <c r="AL6" s="3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6" t="s">
        <v>6</v>
      </c>
      <c r="W7" s="36"/>
      <c r="X7" s="36"/>
      <c r="Y7" s="3"/>
      <c r="Z7" s="36" t="s">
        <v>7</v>
      </c>
      <c r="AA7" s="36"/>
      <c r="AB7" s="3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3" t="s">
        <v>28</v>
      </c>
      <c r="B8" s="33"/>
      <c r="D8" s="2" t="s">
        <v>29</v>
      </c>
      <c r="F8" s="2" t="s">
        <v>30</v>
      </c>
      <c r="H8" s="2" t="s">
        <v>31</v>
      </c>
      <c r="J8" s="2" t="s">
        <v>32</v>
      </c>
      <c r="L8" s="2" t="s">
        <v>33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38" ht="21.75" customHeight="1" x14ac:dyDescent="0.2">
      <c r="A9" s="39" t="s">
        <v>34</v>
      </c>
      <c r="B9" s="39"/>
      <c r="D9" s="17" t="s">
        <v>35</v>
      </c>
      <c r="E9" s="12"/>
      <c r="F9" s="17" t="s">
        <v>35</v>
      </c>
      <c r="G9" s="12"/>
      <c r="H9" s="17" t="s">
        <v>36</v>
      </c>
      <c r="I9" s="12"/>
      <c r="J9" s="17" t="s">
        <v>37</v>
      </c>
      <c r="K9" s="12"/>
      <c r="L9" s="18">
        <v>43.97</v>
      </c>
      <c r="M9" s="12"/>
      <c r="N9" s="18">
        <v>43.97</v>
      </c>
      <c r="O9" s="12"/>
      <c r="P9" s="19">
        <v>2319800</v>
      </c>
      <c r="Q9" s="12"/>
      <c r="R9" s="19">
        <v>8996574126400</v>
      </c>
      <c r="S9" s="12"/>
      <c r="T9" s="19">
        <v>11258193446070</v>
      </c>
      <c r="U9" s="12"/>
      <c r="V9" s="19">
        <v>0</v>
      </c>
      <c r="W9" s="12"/>
      <c r="X9" s="19">
        <v>0</v>
      </c>
      <c r="Y9" s="12"/>
      <c r="Z9" s="19">
        <v>1374300</v>
      </c>
      <c r="AA9" s="12"/>
      <c r="AB9" s="19">
        <v>6667067110782</v>
      </c>
      <c r="AC9" s="12"/>
      <c r="AD9" s="19">
        <v>945500</v>
      </c>
      <c r="AE9" s="12"/>
      <c r="AF9" s="19">
        <v>4946504</v>
      </c>
      <c r="AG9" s="12"/>
      <c r="AH9" s="19">
        <v>3666807844000</v>
      </c>
      <c r="AI9" s="12"/>
      <c r="AJ9" s="19">
        <v>4673528765339</v>
      </c>
      <c r="AK9" s="12"/>
      <c r="AL9" s="18">
        <f>AJ9/192387067606659*100</f>
        <v>2.4292322885726221</v>
      </c>
    </row>
    <row r="10" spans="1:38" ht="21.75" customHeight="1" x14ac:dyDescent="0.2">
      <c r="A10" s="40" t="s">
        <v>38</v>
      </c>
      <c r="B10" s="40"/>
      <c r="D10" s="20" t="s">
        <v>35</v>
      </c>
      <c r="E10" s="12"/>
      <c r="F10" s="20" t="s">
        <v>35</v>
      </c>
      <c r="G10" s="12"/>
      <c r="H10" s="20" t="s">
        <v>39</v>
      </c>
      <c r="I10" s="12"/>
      <c r="J10" s="20" t="s">
        <v>40</v>
      </c>
      <c r="K10" s="12"/>
      <c r="L10" s="21">
        <v>55.06</v>
      </c>
      <c r="M10" s="12"/>
      <c r="N10" s="21">
        <v>55.06</v>
      </c>
      <c r="O10" s="12"/>
      <c r="P10" s="22">
        <v>4308000</v>
      </c>
      <c r="Q10" s="12"/>
      <c r="R10" s="22">
        <v>5999967000000</v>
      </c>
      <c r="S10" s="12"/>
      <c r="T10" s="22">
        <v>7895991547958</v>
      </c>
      <c r="U10" s="12"/>
      <c r="V10" s="22">
        <v>0</v>
      </c>
      <c r="W10" s="12"/>
      <c r="X10" s="22">
        <v>0</v>
      </c>
      <c r="Y10" s="12"/>
      <c r="Z10" s="22">
        <v>0</v>
      </c>
      <c r="AA10" s="12"/>
      <c r="AB10" s="22">
        <v>0</v>
      </c>
      <c r="AC10" s="12"/>
      <c r="AD10" s="22">
        <v>4308000</v>
      </c>
      <c r="AE10" s="12"/>
      <c r="AF10" s="22">
        <v>1885409</v>
      </c>
      <c r="AG10" s="12"/>
      <c r="AH10" s="22">
        <v>5999967000000</v>
      </c>
      <c r="AI10" s="12"/>
      <c r="AJ10" s="22">
        <v>8116453274070</v>
      </c>
      <c r="AK10" s="12"/>
      <c r="AL10" s="21">
        <f t="shared" ref="AL10:AL33" si="0">AJ10/192387067606659*100</f>
        <v>4.2188143803222404</v>
      </c>
    </row>
    <row r="11" spans="1:38" ht="21.75" customHeight="1" x14ac:dyDescent="0.2">
      <c r="A11" s="40" t="s">
        <v>41</v>
      </c>
      <c r="B11" s="40"/>
      <c r="D11" s="20" t="s">
        <v>35</v>
      </c>
      <c r="E11" s="12"/>
      <c r="F11" s="20" t="s">
        <v>35</v>
      </c>
      <c r="G11" s="12"/>
      <c r="H11" s="20" t="s">
        <v>42</v>
      </c>
      <c r="I11" s="12"/>
      <c r="J11" s="20" t="s">
        <v>43</v>
      </c>
      <c r="K11" s="12"/>
      <c r="L11" s="21">
        <v>24.16</v>
      </c>
      <c r="M11" s="12"/>
      <c r="N11" s="21">
        <v>24.16</v>
      </c>
      <c r="O11" s="12"/>
      <c r="P11" s="22">
        <v>1004200</v>
      </c>
      <c r="Q11" s="12"/>
      <c r="R11" s="22">
        <v>3934943089133</v>
      </c>
      <c r="S11" s="12"/>
      <c r="T11" s="22">
        <v>4521255427113</v>
      </c>
      <c r="U11" s="12"/>
      <c r="V11" s="22">
        <v>0</v>
      </c>
      <c r="W11" s="12"/>
      <c r="X11" s="22">
        <v>0</v>
      </c>
      <c r="Y11" s="12"/>
      <c r="Z11" s="22">
        <v>0</v>
      </c>
      <c r="AA11" s="12"/>
      <c r="AB11" s="22">
        <v>0</v>
      </c>
      <c r="AC11" s="12"/>
      <c r="AD11" s="22">
        <v>1004200</v>
      </c>
      <c r="AE11" s="12"/>
      <c r="AF11" s="22">
        <v>4582729</v>
      </c>
      <c r="AG11" s="12"/>
      <c r="AH11" s="22">
        <v>3934943089133</v>
      </c>
      <c r="AI11" s="12"/>
      <c r="AJ11" s="22">
        <v>4598640548462</v>
      </c>
      <c r="AK11" s="12"/>
      <c r="AL11" s="21">
        <f t="shared" si="0"/>
        <v>2.3903064824835605</v>
      </c>
    </row>
    <row r="12" spans="1:38" ht="21.75" customHeight="1" x14ac:dyDescent="0.2">
      <c r="A12" s="40" t="s">
        <v>44</v>
      </c>
      <c r="B12" s="40"/>
      <c r="D12" s="20" t="s">
        <v>35</v>
      </c>
      <c r="E12" s="12"/>
      <c r="F12" s="20" t="s">
        <v>35</v>
      </c>
      <c r="G12" s="12"/>
      <c r="H12" s="20" t="s">
        <v>45</v>
      </c>
      <c r="I12" s="12"/>
      <c r="J12" s="20" t="s">
        <v>46</v>
      </c>
      <c r="K12" s="12"/>
      <c r="L12" s="21">
        <v>23</v>
      </c>
      <c r="M12" s="12"/>
      <c r="N12" s="21">
        <v>23</v>
      </c>
      <c r="O12" s="12"/>
      <c r="P12" s="22">
        <v>11195000</v>
      </c>
      <c r="Q12" s="12"/>
      <c r="R12" s="22">
        <v>11195000000000</v>
      </c>
      <c r="S12" s="12"/>
      <c r="T12" s="22">
        <v>9856123002430</v>
      </c>
      <c r="U12" s="12"/>
      <c r="V12" s="22">
        <v>5000</v>
      </c>
      <c r="W12" s="12"/>
      <c r="X12" s="22">
        <v>4627514843</v>
      </c>
      <c r="Y12" s="12"/>
      <c r="Z12" s="22">
        <v>0</v>
      </c>
      <c r="AA12" s="12"/>
      <c r="AB12" s="22">
        <v>0</v>
      </c>
      <c r="AC12" s="12"/>
      <c r="AD12" s="22">
        <v>11200000</v>
      </c>
      <c r="AE12" s="12"/>
      <c r="AF12" s="22">
        <v>910258</v>
      </c>
      <c r="AG12" s="12"/>
      <c r="AH12" s="22">
        <v>11199627514843</v>
      </c>
      <c r="AI12" s="12"/>
      <c r="AJ12" s="22">
        <v>10189346128780</v>
      </c>
      <c r="AK12" s="12"/>
      <c r="AL12" s="21">
        <f t="shared" si="0"/>
        <v>5.2962739416624496</v>
      </c>
    </row>
    <row r="13" spans="1:38" ht="21.75" customHeight="1" x14ac:dyDescent="0.2">
      <c r="A13" s="40" t="s">
        <v>47</v>
      </c>
      <c r="B13" s="40"/>
      <c r="D13" s="20" t="s">
        <v>35</v>
      </c>
      <c r="E13" s="12"/>
      <c r="F13" s="20" t="s">
        <v>35</v>
      </c>
      <c r="G13" s="12"/>
      <c r="H13" s="20" t="s">
        <v>48</v>
      </c>
      <c r="I13" s="12"/>
      <c r="J13" s="20" t="s">
        <v>49</v>
      </c>
      <c r="K13" s="12"/>
      <c r="L13" s="21">
        <v>23</v>
      </c>
      <c r="M13" s="12"/>
      <c r="N13" s="21">
        <v>23</v>
      </c>
      <c r="O13" s="12"/>
      <c r="P13" s="22">
        <v>1999900</v>
      </c>
      <c r="Q13" s="12"/>
      <c r="R13" s="22">
        <v>1999792994140</v>
      </c>
      <c r="S13" s="12"/>
      <c r="T13" s="22">
        <v>1776584574579</v>
      </c>
      <c r="U13" s="12"/>
      <c r="V13" s="22">
        <v>100</v>
      </c>
      <c r="W13" s="12"/>
      <c r="X13" s="22">
        <v>90073348</v>
      </c>
      <c r="Y13" s="12"/>
      <c r="Z13" s="22">
        <v>0</v>
      </c>
      <c r="AA13" s="12"/>
      <c r="AB13" s="22">
        <v>0</v>
      </c>
      <c r="AC13" s="12"/>
      <c r="AD13" s="22">
        <v>2000000</v>
      </c>
      <c r="AE13" s="12"/>
      <c r="AF13" s="22">
        <v>900244</v>
      </c>
      <c r="AG13" s="12"/>
      <c r="AH13" s="22">
        <v>1999883067488</v>
      </c>
      <c r="AI13" s="12"/>
      <c r="AJ13" s="22">
        <v>1799508984650</v>
      </c>
      <c r="AK13" s="12"/>
      <c r="AL13" s="21">
        <f t="shared" si="0"/>
        <v>0.93535860130117932</v>
      </c>
    </row>
    <row r="14" spans="1:38" ht="21.75" customHeight="1" x14ac:dyDescent="0.2">
      <c r="A14" s="40" t="s">
        <v>50</v>
      </c>
      <c r="B14" s="40"/>
      <c r="D14" s="20" t="s">
        <v>35</v>
      </c>
      <c r="E14" s="12"/>
      <c r="F14" s="20" t="s">
        <v>35</v>
      </c>
      <c r="G14" s="12"/>
      <c r="H14" s="20" t="s">
        <v>51</v>
      </c>
      <c r="I14" s="12"/>
      <c r="J14" s="20" t="s">
        <v>52</v>
      </c>
      <c r="K14" s="12"/>
      <c r="L14" s="21">
        <v>23</v>
      </c>
      <c r="M14" s="12"/>
      <c r="N14" s="21">
        <v>23</v>
      </c>
      <c r="O14" s="12"/>
      <c r="P14" s="22">
        <v>7999800</v>
      </c>
      <c r="Q14" s="12"/>
      <c r="R14" s="22">
        <v>7999795017404</v>
      </c>
      <c r="S14" s="12"/>
      <c r="T14" s="22">
        <v>6563728844126</v>
      </c>
      <c r="U14" s="12"/>
      <c r="V14" s="22">
        <v>0</v>
      </c>
      <c r="W14" s="12"/>
      <c r="X14" s="22">
        <v>0</v>
      </c>
      <c r="Y14" s="12"/>
      <c r="Z14" s="22">
        <v>200</v>
      </c>
      <c r="AA14" s="12"/>
      <c r="AB14" s="22">
        <v>176609524</v>
      </c>
      <c r="AC14" s="12"/>
      <c r="AD14" s="22">
        <v>7999600</v>
      </c>
      <c r="AE14" s="12"/>
      <c r="AF14" s="22">
        <v>905077</v>
      </c>
      <c r="AG14" s="12"/>
      <c r="AH14" s="22">
        <v>7999595017528</v>
      </c>
      <c r="AI14" s="12"/>
      <c r="AJ14" s="22">
        <v>7236317081104</v>
      </c>
      <c r="AK14" s="12"/>
      <c r="AL14" s="21">
        <f t="shared" si="0"/>
        <v>3.7613323863841317</v>
      </c>
    </row>
    <row r="15" spans="1:38" ht="21.75" customHeight="1" x14ac:dyDescent="0.2">
      <c r="A15" s="40" t="s">
        <v>53</v>
      </c>
      <c r="B15" s="40"/>
      <c r="D15" s="20" t="s">
        <v>35</v>
      </c>
      <c r="E15" s="12"/>
      <c r="F15" s="20" t="s">
        <v>35</v>
      </c>
      <c r="G15" s="12"/>
      <c r="H15" s="20" t="s">
        <v>54</v>
      </c>
      <c r="I15" s="12"/>
      <c r="J15" s="20" t="s">
        <v>55</v>
      </c>
      <c r="K15" s="12"/>
      <c r="L15" s="21">
        <v>18</v>
      </c>
      <c r="M15" s="12"/>
      <c r="N15" s="21">
        <v>18</v>
      </c>
      <c r="O15" s="12"/>
      <c r="P15" s="22">
        <v>832807</v>
      </c>
      <c r="Q15" s="12"/>
      <c r="R15" s="22">
        <v>832937946268</v>
      </c>
      <c r="S15" s="12"/>
      <c r="T15" s="22">
        <v>811163256603</v>
      </c>
      <c r="U15" s="12"/>
      <c r="V15" s="22">
        <v>0</v>
      </c>
      <c r="W15" s="12"/>
      <c r="X15" s="22">
        <v>0</v>
      </c>
      <c r="Y15" s="12"/>
      <c r="Z15" s="22">
        <v>0</v>
      </c>
      <c r="AA15" s="12"/>
      <c r="AB15" s="22">
        <v>0</v>
      </c>
      <c r="AC15" s="12"/>
      <c r="AD15" s="22">
        <v>832807</v>
      </c>
      <c r="AE15" s="12"/>
      <c r="AF15" s="22">
        <v>1000000</v>
      </c>
      <c r="AG15" s="12"/>
      <c r="AH15" s="22">
        <v>832937946268</v>
      </c>
      <c r="AI15" s="12"/>
      <c r="AJ15" s="22">
        <v>832354161193</v>
      </c>
      <c r="AK15" s="12"/>
      <c r="AL15" s="21">
        <f t="shared" si="0"/>
        <v>0.43264558868102942</v>
      </c>
    </row>
    <row r="16" spans="1:38" ht="21.75" customHeight="1" x14ac:dyDescent="0.2">
      <c r="A16" s="40" t="s">
        <v>56</v>
      </c>
      <c r="B16" s="40"/>
      <c r="D16" s="20" t="s">
        <v>35</v>
      </c>
      <c r="E16" s="12"/>
      <c r="F16" s="20" t="s">
        <v>35</v>
      </c>
      <c r="G16" s="12"/>
      <c r="H16" s="20" t="s">
        <v>57</v>
      </c>
      <c r="I16" s="12"/>
      <c r="J16" s="20" t="s">
        <v>58</v>
      </c>
      <c r="K16" s="12"/>
      <c r="L16" s="21">
        <v>23</v>
      </c>
      <c r="M16" s="12"/>
      <c r="N16" s="21">
        <v>23</v>
      </c>
      <c r="O16" s="12"/>
      <c r="P16" s="22">
        <v>1000000</v>
      </c>
      <c r="Q16" s="12"/>
      <c r="R16" s="22">
        <v>1000000000000</v>
      </c>
      <c r="S16" s="12"/>
      <c r="T16" s="22">
        <v>899510625000</v>
      </c>
      <c r="U16" s="12"/>
      <c r="V16" s="22">
        <v>0</v>
      </c>
      <c r="W16" s="12"/>
      <c r="X16" s="22">
        <v>0</v>
      </c>
      <c r="Y16" s="12"/>
      <c r="Z16" s="22">
        <v>0</v>
      </c>
      <c r="AA16" s="12"/>
      <c r="AB16" s="22">
        <v>0</v>
      </c>
      <c r="AC16" s="12"/>
      <c r="AD16" s="22">
        <v>1000000</v>
      </c>
      <c r="AE16" s="12"/>
      <c r="AF16" s="22">
        <v>1000000</v>
      </c>
      <c r="AG16" s="12"/>
      <c r="AH16" s="22">
        <v>1000000000000</v>
      </c>
      <c r="AI16" s="12"/>
      <c r="AJ16" s="22">
        <v>999456250000</v>
      </c>
      <c r="AK16" s="12"/>
      <c r="AL16" s="21">
        <f t="shared" si="0"/>
        <v>0.51950282440159523</v>
      </c>
    </row>
    <row r="17" spans="1:38" ht="21.75" customHeight="1" x14ac:dyDescent="0.2">
      <c r="A17" s="40" t="s">
        <v>59</v>
      </c>
      <c r="B17" s="40"/>
      <c r="D17" s="20" t="s">
        <v>35</v>
      </c>
      <c r="E17" s="12"/>
      <c r="F17" s="20" t="s">
        <v>35</v>
      </c>
      <c r="G17" s="12"/>
      <c r="H17" s="20" t="s">
        <v>60</v>
      </c>
      <c r="I17" s="12"/>
      <c r="J17" s="20" t="s">
        <v>61</v>
      </c>
      <c r="K17" s="12"/>
      <c r="L17" s="21">
        <v>18</v>
      </c>
      <c r="M17" s="12"/>
      <c r="N17" s="21">
        <v>18</v>
      </c>
      <c r="O17" s="12"/>
      <c r="P17" s="22">
        <v>10000</v>
      </c>
      <c r="Q17" s="12"/>
      <c r="R17" s="22">
        <v>7633383300</v>
      </c>
      <c r="S17" s="12"/>
      <c r="T17" s="22">
        <v>7627850100</v>
      </c>
      <c r="U17" s="12"/>
      <c r="V17" s="22">
        <v>0</v>
      </c>
      <c r="W17" s="12"/>
      <c r="X17" s="22">
        <v>0</v>
      </c>
      <c r="Y17" s="12"/>
      <c r="Z17" s="22">
        <v>0</v>
      </c>
      <c r="AA17" s="12"/>
      <c r="AB17" s="22">
        <v>0</v>
      </c>
      <c r="AC17" s="12"/>
      <c r="AD17" s="22">
        <v>10000</v>
      </c>
      <c r="AE17" s="12"/>
      <c r="AF17" s="22">
        <v>763200</v>
      </c>
      <c r="AG17" s="12"/>
      <c r="AH17" s="22">
        <v>7633383300</v>
      </c>
      <c r="AI17" s="12"/>
      <c r="AJ17" s="22">
        <v>7627850100</v>
      </c>
      <c r="AK17" s="12"/>
      <c r="AL17" s="21">
        <f t="shared" si="0"/>
        <v>3.9648455558329741E-3</v>
      </c>
    </row>
    <row r="18" spans="1:38" ht="21.75" customHeight="1" x14ac:dyDescent="0.2">
      <c r="A18" s="40" t="s">
        <v>62</v>
      </c>
      <c r="B18" s="40"/>
      <c r="D18" s="20" t="s">
        <v>35</v>
      </c>
      <c r="E18" s="12"/>
      <c r="F18" s="20" t="s">
        <v>35</v>
      </c>
      <c r="G18" s="12"/>
      <c r="H18" s="20" t="s">
        <v>63</v>
      </c>
      <c r="I18" s="12"/>
      <c r="J18" s="20" t="s">
        <v>64</v>
      </c>
      <c r="K18" s="12"/>
      <c r="L18" s="21">
        <v>20.5</v>
      </c>
      <c r="M18" s="12"/>
      <c r="N18" s="21">
        <v>20.5</v>
      </c>
      <c r="O18" s="12"/>
      <c r="P18" s="22">
        <v>520854</v>
      </c>
      <c r="Q18" s="12"/>
      <c r="R18" s="22">
        <v>481915643638</v>
      </c>
      <c r="S18" s="12"/>
      <c r="T18" s="22">
        <v>494542246355</v>
      </c>
      <c r="U18" s="12"/>
      <c r="V18" s="22">
        <v>0</v>
      </c>
      <c r="W18" s="12"/>
      <c r="X18" s="22">
        <v>0</v>
      </c>
      <c r="Y18" s="12"/>
      <c r="Z18" s="22">
        <v>0</v>
      </c>
      <c r="AA18" s="12"/>
      <c r="AB18" s="22">
        <v>0</v>
      </c>
      <c r="AC18" s="12"/>
      <c r="AD18" s="22">
        <v>520854</v>
      </c>
      <c r="AE18" s="12"/>
      <c r="AF18" s="22">
        <v>935000</v>
      </c>
      <c r="AG18" s="12"/>
      <c r="AH18" s="22">
        <v>481915643638</v>
      </c>
      <c r="AI18" s="12"/>
      <c r="AJ18" s="22">
        <v>486733684571</v>
      </c>
      <c r="AK18" s="12"/>
      <c r="AL18" s="21">
        <f t="shared" si="0"/>
        <v>0.25299709103427953</v>
      </c>
    </row>
    <row r="19" spans="1:38" ht="21.75" customHeight="1" x14ac:dyDescent="0.2">
      <c r="A19" s="40" t="s">
        <v>65</v>
      </c>
      <c r="B19" s="40"/>
      <c r="D19" s="20" t="s">
        <v>35</v>
      </c>
      <c r="E19" s="12"/>
      <c r="F19" s="20" t="s">
        <v>35</v>
      </c>
      <c r="G19" s="12"/>
      <c r="H19" s="20" t="s">
        <v>66</v>
      </c>
      <c r="I19" s="12"/>
      <c r="J19" s="20" t="s">
        <v>67</v>
      </c>
      <c r="K19" s="12"/>
      <c r="L19" s="21">
        <v>20.5</v>
      </c>
      <c r="M19" s="12"/>
      <c r="N19" s="21">
        <v>20.5</v>
      </c>
      <c r="O19" s="12"/>
      <c r="P19" s="22">
        <v>500000</v>
      </c>
      <c r="Q19" s="12"/>
      <c r="R19" s="22">
        <v>448116129620</v>
      </c>
      <c r="S19" s="12"/>
      <c r="T19" s="22">
        <v>473742262500</v>
      </c>
      <c r="U19" s="12"/>
      <c r="V19" s="22">
        <v>0</v>
      </c>
      <c r="W19" s="12"/>
      <c r="X19" s="22">
        <v>0</v>
      </c>
      <c r="Y19" s="12"/>
      <c r="Z19" s="22">
        <v>0</v>
      </c>
      <c r="AA19" s="12"/>
      <c r="AB19" s="22">
        <v>0</v>
      </c>
      <c r="AC19" s="12"/>
      <c r="AD19" s="22">
        <v>500000</v>
      </c>
      <c r="AE19" s="12"/>
      <c r="AF19" s="22">
        <v>954720</v>
      </c>
      <c r="AG19" s="12"/>
      <c r="AH19" s="22">
        <v>448116129620</v>
      </c>
      <c r="AI19" s="12"/>
      <c r="AJ19" s="22">
        <v>477100435500</v>
      </c>
      <c r="AK19" s="12"/>
      <c r="AL19" s="21">
        <f t="shared" si="0"/>
        <v>0.2479898682563455</v>
      </c>
    </row>
    <row r="20" spans="1:38" ht="21.75" customHeight="1" x14ac:dyDescent="0.2">
      <c r="A20" s="40" t="s">
        <v>68</v>
      </c>
      <c r="B20" s="40"/>
      <c r="D20" s="20" t="s">
        <v>35</v>
      </c>
      <c r="E20" s="12"/>
      <c r="F20" s="20" t="s">
        <v>35</v>
      </c>
      <c r="G20" s="12"/>
      <c r="H20" s="20" t="s">
        <v>69</v>
      </c>
      <c r="I20" s="12"/>
      <c r="J20" s="20" t="s">
        <v>70</v>
      </c>
      <c r="K20" s="12"/>
      <c r="L20" s="21">
        <v>23</v>
      </c>
      <c r="M20" s="12"/>
      <c r="N20" s="21">
        <v>23</v>
      </c>
      <c r="O20" s="12"/>
      <c r="P20" s="22">
        <v>1599640</v>
      </c>
      <c r="Q20" s="12"/>
      <c r="R20" s="22">
        <v>1502867313231</v>
      </c>
      <c r="S20" s="12"/>
      <c r="T20" s="22">
        <v>1579329150169</v>
      </c>
      <c r="U20" s="12"/>
      <c r="V20" s="22">
        <v>0</v>
      </c>
      <c r="W20" s="12"/>
      <c r="X20" s="22">
        <v>0</v>
      </c>
      <c r="Y20" s="12"/>
      <c r="Z20" s="22">
        <v>1599640</v>
      </c>
      <c r="AA20" s="12"/>
      <c r="AB20" s="22">
        <v>1599640000000</v>
      </c>
      <c r="AC20" s="12"/>
      <c r="AD20" s="22">
        <v>0</v>
      </c>
      <c r="AE20" s="12"/>
      <c r="AF20" s="22">
        <v>0</v>
      </c>
      <c r="AG20" s="12"/>
      <c r="AH20" s="22">
        <v>0</v>
      </c>
      <c r="AI20" s="12"/>
      <c r="AJ20" s="22">
        <v>0</v>
      </c>
      <c r="AK20" s="12"/>
      <c r="AL20" s="21">
        <f t="shared" si="0"/>
        <v>0</v>
      </c>
    </row>
    <row r="21" spans="1:38" ht="21.75" customHeight="1" x14ac:dyDescent="0.2">
      <c r="A21" s="40" t="s">
        <v>71</v>
      </c>
      <c r="B21" s="40"/>
      <c r="D21" s="20" t="s">
        <v>35</v>
      </c>
      <c r="E21" s="12"/>
      <c r="F21" s="20" t="s">
        <v>35</v>
      </c>
      <c r="G21" s="12"/>
      <c r="H21" s="20" t="s">
        <v>72</v>
      </c>
      <c r="I21" s="12"/>
      <c r="J21" s="20" t="s">
        <v>73</v>
      </c>
      <c r="K21" s="12"/>
      <c r="L21" s="21">
        <v>23</v>
      </c>
      <c r="M21" s="12"/>
      <c r="N21" s="21">
        <v>23</v>
      </c>
      <c r="O21" s="12"/>
      <c r="P21" s="22">
        <v>3504343</v>
      </c>
      <c r="Q21" s="12"/>
      <c r="R21" s="22">
        <v>3400999924930</v>
      </c>
      <c r="S21" s="12"/>
      <c r="T21" s="22">
        <v>3225499779301</v>
      </c>
      <c r="U21" s="12"/>
      <c r="V21" s="22">
        <v>0</v>
      </c>
      <c r="W21" s="12"/>
      <c r="X21" s="22">
        <v>0</v>
      </c>
      <c r="Y21" s="12"/>
      <c r="Z21" s="22">
        <v>0</v>
      </c>
      <c r="AA21" s="12"/>
      <c r="AB21" s="22">
        <v>0</v>
      </c>
      <c r="AC21" s="12"/>
      <c r="AD21" s="22">
        <v>3504343</v>
      </c>
      <c r="AE21" s="12"/>
      <c r="AF21" s="22">
        <v>932750</v>
      </c>
      <c r="AG21" s="12"/>
      <c r="AH21" s="22">
        <v>3400999924930</v>
      </c>
      <c r="AI21" s="12"/>
      <c r="AJ21" s="22">
        <v>3266898590711</v>
      </c>
      <c r="AK21" s="12"/>
      <c r="AL21" s="21">
        <f t="shared" si="0"/>
        <v>1.6980863793767416</v>
      </c>
    </row>
    <row r="22" spans="1:38" ht="21.75" customHeight="1" x14ac:dyDescent="0.2">
      <c r="A22" s="40" t="s">
        <v>74</v>
      </c>
      <c r="B22" s="40"/>
      <c r="D22" s="20" t="s">
        <v>35</v>
      </c>
      <c r="E22" s="12"/>
      <c r="F22" s="20" t="s">
        <v>35</v>
      </c>
      <c r="G22" s="12"/>
      <c r="H22" s="20" t="s">
        <v>75</v>
      </c>
      <c r="I22" s="12"/>
      <c r="J22" s="20" t="s">
        <v>76</v>
      </c>
      <c r="K22" s="12"/>
      <c r="L22" s="21">
        <v>23</v>
      </c>
      <c r="M22" s="12"/>
      <c r="N22" s="21">
        <v>23</v>
      </c>
      <c r="O22" s="12"/>
      <c r="P22" s="22">
        <v>1160670</v>
      </c>
      <c r="Q22" s="12"/>
      <c r="R22" s="22">
        <v>933009961713</v>
      </c>
      <c r="S22" s="12"/>
      <c r="T22" s="22">
        <v>924504590337</v>
      </c>
      <c r="U22" s="12"/>
      <c r="V22" s="22">
        <v>15000</v>
      </c>
      <c r="W22" s="12"/>
      <c r="X22" s="22">
        <v>11960900205</v>
      </c>
      <c r="Y22" s="12"/>
      <c r="Z22" s="22">
        <v>5000</v>
      </c>
      <c r="AA22" s="12"/>
      <c r="AB22" s="22">
        <v>4181724950</v>
      </c>
      <c r="AC22" s="12"/>
      <c r="AD22" s="22">
        <v>1170670</v>
      </c>
      <c r="AE22" s="12"/>
      <c r="AF22" s="22">
        <v>836800</v>
      </c>
      <c r="AG22" s="12"/>
      <c r="AH22" s="22">
        <v>940952000920</v>
      </c>
      <c r="AI22" s="12"/>
      <c r="AJ22" s="22">
        <v>979083989443</v>
      </c>
      <c r="AK22" s="12"/>
      <c r="AL22" s="21">
        <f t="shared" si="0"/>
        <v>0.50891361962268999</v>
      </c>
    </row>
    <row r="23" spans="1:38" ht="21.75" customHeight="1" x14ac:dyDescent="0.2">
      <c r="A23" s="40" t="s">
        <v>77</v>
      </c>
      <c r="B23" s="40"/>
      <c r="D23" s="20" t="s">
        <v>35</v>
      </c>
      <c r="E23" s="12"/>
      <c r="F23" s="20" t="s">
        <v>35</v>
      </c>
      <c r="G23" s="12"/>
      <c r="H23" s="20" t="s">
        <v>78</v>
      </c>
      <c r="I23" s="12"/>
      <c r="J23" s="20" t="s">
        <v>79</v>
      </c>
      <c r="K23" s="12"/>
      <c r="L23" s="21">
        <v>23</v>
      </c>
      <c r="M23" s="12"/>
      <c r="N23" s="21">
        <v>23</v>
      </c>
      <c r="O23" s="12"/>
      <c r="P23" s="22">
        <v>5515772</v>
      </c>
      <c r="Q23" s="12"/>
      <c r="R23" s="22">
        <v>5092381341280</v>
      </c>
      <c r="S23" s="12"/>
      <c r="T23" s="22">
        <v>4426756557576</v>
      </c>
      <c r="U23" s="12"/>
      <c r="V23" s="22">
        <v>0</v>
      </c>
      <c r="W23" s="12"/>
      <c r="X23" s="22">
        <v>0</v>
      </c>
      <c r="Y23" s="12"/>
      <c r="Z23" s="22">
        <v>10000</v>
      </c>
      <c r="AA23" s="12"/>
      <c r="AB23" s="22">
        <v>8371745393</v>
      </c>
      <c r="AC23" s="12"/>
      <c r="AD23" s="22">
        <v>5505772</v>
      </c>
      <c r="AE23" s="12"/>
      <c r="AF23" s="22">
        <v>847970</v>
      </c>
      <c r="AG23" s="12"/>
      <c r="AH23" s="22">
        <v>5083148941280</v>
      </c>
      <c r="AI23" s="12"/>
      <c r="AJ23" s="22">
        <v>4666190861183</v>
      </c>
      <c r="AK23" s="12"/>
      <c r="AL23" s="21">
        <f t="shared" si="0"/>
        <v>2.425418152702012</v>
      </c>
    </row>
    <row r="24" spans="1:38" ht="21.75" customHeight="1" x14ac:dyDescent="0.2">
      <c r="A24" s="40" t="s">
        <v>80</v>
      </c>
      <c r="B24" s="40"/>
      <c r="D24" s="20" t="s">
        <v>35</v>
      </c>
      <c r="E24" s="12"/>
      <c r="F24" s="20" t="s">
        <v>35</v>
      </c>
      <c r="G24" s="12"/>
      <c r="H24" s="20" t="s">
        <v>81</v>
      </c>
      <c r="I24" s="12"/>
      <c r="J24" s="20" t="s">
        <v>82</v>
      </c>
      <c r="K24" s="12"/>
      <c r="L24" s="21">
        <v>23</v>
      </c>
      <c r="M24" s="12"/>
      <c r="N24" s="21">
        <v>23</v>
      </c>
      <c r="O24" s="12"/>
      <c r="P24" s="22">
        <v>10645178</v>
      </c>
      <c r="Q24" s="12"/>
      <c r="R24" s="22">
        <v>9822412192380</v>
      </c>
      <c r="S24" s="12"/>
      <c r="T24" s="22">
        <v>9817071255750</v>
      </c>
      <c r="U24" s="12"/>
      <c r="V24" s="22">
        <v>0</v>
      </c>
      <c r="W24" s="12"/>
      <c r="X24" s="22">
        <v>0</v>
      </c>
      <c r="Y24" s="12"/>
      <c r="Z24" s="22">
        <v>0</v>
      </c>
      <c r="AA24" s="12"/>
      <c r="AB24" s="22">
        <v>0</v>
      </c>
      <c r="AC24" s="12"/>
      <c r="AD24" s="22">
        <v>10645178</v>
      </c>
      <c r="AE24" s="12"/>
      <c r="AF24" s="22">
        <v>922710</v>
      </c>
      <c r="AG24" s="12"/>
      <c r="AH24" s="22">
        <v>9822412192380</v>
      </c>
      <c r="AI24" s="12"/>
      <c r="AJ24" s="22">
        <v>9817071255750</v>
      </c>
      <c r="AK24" s="12"/>
      <c r="AL24" s="21">
        <f t="shared" si="0"/>
        <v>5.1027708763778703</v>
      </c>
    </row>
    <row r="25" spans="1:38" ht="21.75" customHeight="1" x14ac:dyDescent="0.2">
      <c r="A25" s="40" t="s">
        <v>83</v>
      </c>
      <c r="B25" s="40"/>
      <c r="D25" s="20" t="s">
        <v>35</v>
      </c>
      <c r="E25" s="12"/>
      <c r="F25" s="20" t="s">
        <v>35</v>
      </c>
      <c r="G25" s="12"/>
      <c r="H25" s="20" t="s">
        <v>84</v>
      </c>
      <c r="I25" s="12"/>
      <c r="J25" s="20" t="s">
        <v>85</v>
      </c>
      <c r="K25" s="12"/>
      <c r="L25" s="21">
        <v>23</v>
      </c>
      <c r="M25" s="12"/>
      <c r="N25" s="21">
        <v>23</v>
      </c>
      <c r="O25" s="12"/>
      <c r="P25" s="22">
        <v>1000000</v>
      </c>
      <c r="Q25" s="12"/>
      <c r="R25" s="22">
        <v>1000000000000</v>
      </c>
      <c r="S25" s="12"/>
      <c r="T25" s="22">
        <v>995456426087</v>
      </c>
      <c r="U25" s="12"/>
      <c r="V25" s="22">
        <v>0</v>
      </c>
      <c r="W25" s="12"/>
      <c r="X25" s="22">
        <v>0</v>
      </c>
      <c r="Y25" s="12"/>
      <c r="Z25" s="22">
        <v>0</v>
      </c>
      <c r="AA25" s="12"/>
      <c r="AB25" s="22">
        <v>0</v>
      </c>
      <c r="AC25" s="12"/>
      <c r="AD25" s="22">
        <v>1000000</v>
      </c>
      <c r="AE25" s="12"/>
      <c r="AF25" s="22">
        <v>1000000</v>
      </c>
      <c r="AG25" s="12"/>
      <c r="AH25" s="22">
        <v>1000000000000</v>
      </c>
      <c r="AI25" s="12"/>
      <c r="AJ25" s="22">
        <v>999456250000</v>
      </c>
      <c r="AK25" s="12"/>
      <c r="AL25" s="21">
        <f t="shared" si="0"/>
        <v>0.51950282440159523</v>
      </c>
    </row>
    <row r="26" spans="1:38" ht="21.75" customHeight="1" x14ac:dyDescent="0.2">
      <c r="A26" s="40" t="s">
        <v>86</v>
      </c>
      <c r="B26" s="40"/>
      <c r="D26" s="20" t="s">
        <v>35</v>
      </c>
      <c r="E26" s="12"/>
      <c r="F26" s="20" t="s">
        <v>35</v>
      </c>
      <c r="G26" s="12"/>
      <c r="H26" s="20" t="s">
        <v>87</v>
      </c>
      <c r="I26" s="12"/>
      <c r="J26" s="20" t="s">
        <v>88</v>
      </c>
      <c r="K26" s="12"/>
      <c r="L26" s="21">
        <v>23</v>
      </c>
      <c r="M26" s="12"/>
      <c r="N26" s="21">
        <v>23</v>
      </c>
      <c r="O26" s="12"/>
      <c r="P26" s="22">
        <v>1000000</v>
      </c>
      <c r="Q26" s="12"/>
      <c r="R26" s="22">
        <v>1000000000000</v>
      </c>
      <c r="S26" s="12"/>
      <c r="T26" s="22">
        <v>999456250000</v>
      </c>
      <c r="U26" s="12"/>
      <c r="V26" s="22">
        <v>0</v>
      </c>
      <c r="W26" s="12"/>
      <c r="X26" s="22">
        <v>0</v>
      </c>
      <c r="Y26" s="12"/>
      <c r="Z26" s="22">
        <v>0</v>
      </c>
      <c r="AA26" s="12"/>
      <c r="AB26" s="22">
        <v>0</v>
      </c>
      <c r="AC26" s="12"/>
      <c r="AD26" s="22">
        <v>1000000</v>
      </c>
      <c r="AE26" s="12"/>
      <c r="AF26" s="22">
        <v>1000000</v>
      </c>
      <c r="AG26" s="12"/>
      <c r="AH26" s="22">
        <v>1000000000000</v>
      </c>
      <c r="AI26" s="12"/>
      <c r="AJ26" s="22">
        <v>999456250000</v>
      </c>
      <c r="AK26" s="12"/>
      <c r="AL26" s="21">
        <f t="shared" si="0"/>
        <v>0.51950282440159523</v>
      </c>
    </row>
    <row r="27" spans="1:38" ht="21.75" customHeight="1" x14ac:dyDescent="0.2">
      <c r="A27" s="40" t="s">
        <v>89</v>
      </c>
      <c r="B27" s="40"/>
      <c r="D27" s="20" t="s">
        <v>35</v>
      </c>
      <c r="E27" s="12"/>
      <c r="F27" s="20" t="s">
        <v>35</v>
      </c>
      <c r="G27" s="12"/>
      <c r="H27" s="20" t="s">
        <v>90</v>
      </c>
      <c r="I27" s="12"/>
      <c r="J27" s="20" t="s">
        <v>91</v>
      </c>
      <c r="K27" s="12"/>
      <c r="L27" s="21">
        <v>23</v>
      </c>
      <c r="M27" s="12"/>
      <c r="N27" s="21">
        <v>23</v>
      </c>
      <c r="O27" s="12"/>
      <c r="P27" s="22">
        <v>38000000</v>
      </c>
      <c r="Q27" s="12"/>
      <c r="R27" s="22">
        <v>38000000000000</v>
      </c>
      <c r="S27" s="12"/>
      <c r="T27" s="22">
        <v>37979337500000</v>
      </c>
      <c r="U27" s="12"/>
      <c r="V27" s="22">
        <v>0</v>
      </c>
      <c r="W27" s="12"/>
      <c r="X27" s="22">
        <v>0</v>
      </c>
      <c r="Y27" s="12"/>
      <c r="Z27" s="22">
        <v>15000</v>
      </c>
      <c r="AA27" s="12"/>
      <c r="AB27" s="22">
        <v>14729486486</v>
      </c>
      <c r="AC27" s="12"/>
      <c r="AD27" s="22">
        <v>37985000</v>
      </c>
      <c r="AE27" s="12"/>
      <c r="AF27" s="22">
        <v>1000000</v>
      </c>
      <c r="AG27" s="12"/>
      <c r="AH27" s="22">
        <v>37985000000000</v>
      </c>
      <c r="AI27" s="12"/>
      <c r="AJ27" s="22">
        <v>37964345656250</v>
      </c>
      <c r="AK27" s="12"/>
      <c r="AL27" s="21">
        <f t="shared" si="0"/>
        <v>19.733314784894596</v>
      </c>
    </row>
    <row r="28" spans="1:38" ht="21.75" customHeight="1" x14ac:dyDescent="0.2">
      <c r="A28" s="40" t="s">
        <v>92</v>
      </c>
      <c r="B28" s="40"/>
      <c r="D28" s="20" t="s">
        <v>35</v>
      </c>
      <c r="E28" s="12"/>
      <c r="F28" s="20" t="s">
        <v>35</v>
      </c>
      <c r="G28" s="12"/>
      <c r="H28" s="20" t="s">
        <v>93</v>
      </c>
      <c r="I28" s="12"/>
      <c r="J28" s="20" t="s">
        <v>94</v>
      </c>
      <c r="K28" s="12"/>
      <c r="L28" s="21">
        <v>23</v>
      </c>
      <c r="M28" s="12"/>
      <c r="N28" s="21">
        <v>23</v>
      </c>
      <c r="O28" s="12"/>
      <c r="P28" s="22">
        <v>1500000</v>
      </c>
      <c r="Q28" s="12"/>
      <c r="R28" s="22">
        <v>1500000000000</v>
      </c>
      <c r="S28" s="12"/>
      <c r="T28" s="22">
        <v>1499184375000</v>
      </c>
      <c r="U28" s="12"/>
      <c r="V28" s="22">
        <v>0</v>
      </c>
      <c r="W28" s="12"/>
      <c r="X28" s="22">
        <v>0</v>
      </c>
      <c r="Y28" s="12"/>
      <c r="Z28" s="22">
        <v>0</v>
      </c>
      <c r="AA28" s="12"/>
      <c r="AB28" s="22">
        <v>0</v>
      </c>
      <c r="AC28" s="12"/>
      <c r="AD28" s="22">
        <v>1500000</v>
      </c>
      <c r="AE28" s="12"/>
      <c r="AF28" s="22">
        <v>1000000</v>
      </c>
      <c r="AG28" s="12"/>
      <c r="AH28" s="22">
        <v>1500000000000</v>
      </c>
      <c r="AI28" s="12"/>
      <c r="AJ28" s="22">
        <v>1499184375000</v>
      </c>
      <c r="AK28" s="12"/>
      <c r="AL28" s="21">
        <f t="shared" si="0"/>
        <v>0.7792542366023929</v>
      </c>
    </row>
    <row r="29" spans="1:38" ht="21.75" customHeight="1" x14ac:dyDescent="0.2">
      <c r="A29" s="40" t="s">
        <v>95</v>
      </c>
      <c r="B29" s="40"/>
      <c r="D29" s="20" t="s">
        <v>35</v>
      </c>
      <c r="E29" s="12"/>
      <c r="F29" s="20" t="s">
        <v>35</v>
      </c>
      <c r="G29" s="12"/>
      <c r="H29" s="20" t="s">
        <v>96</v>
      </c>
      <c r="I29" s="12"/>
      <c r="J29" s="20" t="s">
        <v>97</v>
      </c>
      <c r="K29" s="12"/>
      <c r="L29" s="21">
        <v>20.5</v>
      </c>
      <c r="M29" s="12"/>
      <c r="N29" s="21">
        <v>20.5</v>
      </c>
      <c r="O29" s="12"/>
      <c r="P29" s="22">
        <v>3999800</v>
      </c>
      <c r="Q29" s="12"/>
      <c r="R29" s="22">
        <v>3999800000000</v>
      </c>
      <c r="S29" s="12"/>
      <c r="T29" s="22">
        <v>3325088646203</v>
      </c>
      <c r="U29" s="12"/>
      <c r="V29" s="22">
        <v>0</v>
      </c>
      <c r="W29" s="12"/>
      <c r="X29" s="22">
        <v>0</v>
      </c>
      <c r="Y29" s="12"/>
      <c r="Z29" s="22">
        <v>0</v>
      </c>
      <c r="AA29" s="12"/>
      <c r="AB29" s="22">
        <v>0</v>
      </c>
      <c r="AC29" s="12"/>
      <c r="AD29" s="22">
        <v>3999800</v>
      </c>
      <c r="AE29" s="12"/>
      <c r="AF29" s="22">
        <v>831766</v>
      </c>
      <c r="AG29" s="12"/>
      <c r="AH29" s="22">
        <v>3999800000000</v>
      </c>
      <c r="AI29" s="12"/>
      <c r="AJ29" s="22">
        <v>3325088646204</v>
      </c>
      <c r="AK29" s="12"/>
      <c r="AL29" s="21">
        <f t="shared" si="0"/>
        <v>1.7283327240073336</v>
      </c>
    </row>
    <row r="30" spans="1:38" ht="21.75" customHeight="1" x14ac:dyDescent="0.2">
      <c r="A30" s="40" t="s">
        <v>98</v>
      </c>
      <c r="B30" s="40"/>
      <c r="D30" s="20" t="s">
        <v>35</v>
      </c>
      <c r="E30" s="12"/>
      <c r="F30" s="20" t="s">
        <v>35</v>
      </c>
      <c r="G30" s="12"/>
      <c r="H30" s="20" t="s">
        <v>99</v>
      </c>
      <c r="I30" s="12"/>
      <c r="J30" s="20" t="s">
        <v>100</v>
      </c>
      <c r="K30" s="12"/>
      <c r="L30" s="21">
        <v>23</v>
      </c>
      <c r="M30" s="12"/>
      <c r="N30" s="21">
        <v>23</v>
      </c>
      <c r="O30" s="12"/>
      <c r="P30" s="22">
        <v>0</v>
      </c>
      <c r="Q30" s="12"/>
      <c r="R30" s="22">
        <v>0</v>
      </c>
      <c r="S30" s="12"/>
      <c r="T30" s="22">
        <v>0</v>
      </c>
      <c r="U30" s="12"/>
      <c r="V30" s="22">
        <v>811000</v>
      </c>
      <c r="W30" s="12"/>
      <c r="X30" s="22">
        <v>1500041232266</v>
      </c>
      <c r="Y30" s="12"/>
      <c r="Z30" s="22">
        <v>811000</v>
      </c>
      <c r="AA30" s="12"/>
      <c r="AB30" s="22">
        <v>1499300566000</v>
      </c>
      <c r="AC30" s="12"/>
      <c r="AD30" s="22">
        <v>0</v>
      </c>
      <c r="AE30" s="12"/>
      <c r="AF30" s="22">
        <v>0</v>
      </c>
      <c r="AG30" s="12"/>
      <c r="AH30" s="22">
        <v>0</v>
      </c>
      <c r="AI30" s="12"/>
      <c r="AJ30" s="22">
        <v>0</v>
      </c>
      <c r="AK30" s="12"/>
      <c r="AL30" s="21">
        <f t="shared" si="0"/>
        <v>0</v>
      </c>
    </row>
    <row r="31" spans="1:38" ht="21.75" customHeight="1" x14ac:dyDescent="0.2">
      <c r="A31" s="40" t="s">
        <v>101</v>
      </c>
      <c r="B31" s="40"/>
      <c r="D31" s="20" t="s">
        <v>35</v>
      </c>
      <c r="E31" s="12"/>
      <c r="F31" s="20" t="s">
        <v>35</v>
      </c>
      <c r="G31" s="12"/>
      <c r="H31" s="20" t="s">
        <v>102</v>
      </c>
      <c r="I31" s="12"/>
      <c r="J31" s="20" t="s">
        <v>103</v>
      </c>
      <c r="K31" s="12"/>
      <c r="L31" s="21">
        <v>23</v>
      </c>
      <c r="M31" s="12"/>
      <c r="N31" s="21">
        <v>23</v>
      </c>
      <c r="O31" s="12"/>
      <c r="P31" s="22">
        <v>0</v>
      </c>
      <c r="Q31" s="12"/>
      <c r="R31" s="22">
        <v>0</v>
      </c>
      <c r="S31" s="12"/>
      <c r="T31" s="22">
        <v>0</v>
      </c>
      <c r="U31" s="12"/>
      <c r="V31" s="22">
        <v>10613548</v>
      </c>
      <c r="W31" s="12"/>
      <c r="X31" s="22">
        <v>10000084925600</v>
      </c>
      <c r="Y31" s="12"/>
      <c r="Z31" s="22">
        <v>10000</v>
      </c>
      <c r="AA31" s="12"/>
      <c r="AB31" s="22">
        <v>8430963172</v>
      </c>
      <c r="AC31" s="12"/>
      <c r="AD31" s="22">
        <v>10603548</v>
      </c>
      <c r="AE31" s="12"/>
      <c r="AF31" s="22">
        <v>810570</v>
      </c>
      <c r="AG31" s="12"/>
      <c r="AH31" s="22">
        <v>9990662925600</v>
      </c>
      <c r="AI31" s="12"/>
      <c r="AJ31" s="22">
        <v>8590244415750</v>
      </c>
      <c r="AK31" s="12"/>
      <c r="AL31" s="21">
        <f t="shared" si="0"/>
        <v>4.4650841257755465</v>
      </c>
    </row>
    <row r="32" spans="1:38" ht="21.75" customHeight="1" x14ac:dyDescent="0.2">
      <c r="A32" s="40" t="s">
        <v>104</v>
      </c>
      <c r="B32" s="40"/>
      <c r="D32" s="20" t="s">
        <v>35</v>
      </c>
      <c r="E32" s="12"/>
      <c r="F32" s="20" t="s">
        <v>35</v>
      </c>
      <c r="G32" s="12"/>
      <c r="H32" s="20" t="s">
        <v>105</v>
      </c>
      <c r="I32" s="12"/>
      <c r="J32" s="20" t="s">
        <v>106</v>
      </c>
      <c r="K32" s="12"/>
      <c r="L32" s="21">
        <v>23</v>
      </c>
      <c r="M32" s="12"/>
      <c r="N32" s="21">
        <v>23</v>
      </c>
      <c r="O32" s="12"/>
      <c r="P32" s="22">
        <v>0</v>
      </c>
      <c r="Q32" s="12"/>
      <c r="R32" s="22">
        <v>0</v>
      </c>
      <c r="S32" s="12"/>
      <c r="T32" s="22">
        <v>0</v>
      </c>
      <c r="U32" s="12"/>
      <c r="V32" s="22">
        <v>5000</v>
      </c>
      <c r="W32" s="12"/>
      <c r="X32" s="22">
        <v>4158760095</v>
      </c>
      <c r="Y32" s="12"/>
      <c r="Z32" s="22">
        <v>0</v>
      </c>
      <c r="AA32" s="12"/>
      <c r="AB32" s="22">
        <v>0</v>
      </c>
      <c r="AC32" s="12"/>
      <c r="AD32" s="22">
        <v>5000</v>
      </c>
      <c r="AE32" s="12"/>
      <c r="AF32" s="22">
        <v>817000</v>
      </c>
      <c r="AG32" s="12"/>
      <c r="AH32" s="22">
        <v>4158760095</v>
      </c>
      <c r="AI32" s="12"/>
      <c r="AJ32" s="22">
        <v>4082778780</v>
      </c>
      <c r="AK32" s="12"/>
      <c r="AL32" s="21">
        <f t="shared" si="0"/>
        <v>2.1221690370307844E-3</v>
      </c>
    </row>
    <row r="33" spans="1:38" ht="21.75" customHeight="1" x14ac:dyDescent="0.2">
      <c r="A33" s="41" t="s">
        <v>107</v>
      </c>
      <c r="B33" s="41"/>
      <c r="D33" s="20" t="s">
        <v>108</v>
      </c>
      <c r="E33" s="12"/>
      <c r="F33" s="20" t="s">
        <v>108</v>
      </c>
      <c r="G33" s="12"/>
      <c r="H33" s="20" t="s">
        <v>109</v>
      </c>
      <c r="I33" s="12"/>
      <c r="J33" s="20" t="s">
        <v>110</v>
      </c>
      <c r="K33" s="12"/>
      <c r="L33" s="21">
        <v>23</v>
      </c>
      <c r="M33" s="12"/>
      <c r="N33" s="21">
        <v>23</v>
      </c>
      <c r="O33" s="12"/>
      <c r="P33" s="22">
        <v>6000000</v>
      </c>
      <c r="Q33" s="12"/>
      <c r="R33" s="23">
        <v>6000000000000</v>
      </c>
      <c r="S33" s="12"/>
      <c r="T33" s="23">
        <v>6000000000000</v>
      </c>
      <c r="U33" s="12"/>
      <c r="V33" s="22">
        <v>0</v>
      </c>
      <c r="W33" s="12"/>
      <c r="X33" s="23">
        <v>0</v>
      </c>
      <c r="Y33" s="12"/>
      <c r="Z33" s="22">
        <v>0</v>
      </c>
      <c r="AA33" s="12"/>
      <c r="AB33" s="23">
        <v>0</v>
      </c>
      <c r="AC33" s="12"/>
      <c r="AD33" s="22">
        <v>6000000</v>
      </c>
      <c r="AE33" s="12"/>
      <c r="AF33" s="22">
        <v>1000000</v>
      </c>
      <c r="AG33" s="12"/>
      <c r="AH33" s="23">
        <v>6000000000000</v>
      </c>
      <c r="AI33" s="12"/>
      <c r="AJ33" s="23">
        <v>6000000000000</v>
      </c>
      <c r="AK33" s="12"/>
      <c r="AL33" s="21">
        <f t="shared" si="0"/>
        <v>3.1187127464654618</v>
      </c>
    </row>
    <row r="34" spans="1:38" ht="21.75" customHeight="1" x14ac:dyDescent="0.2">
      <c r="A34" s="34" t="s">
        <v>24</v>
      </c>
      <c r="B34" s="34"/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12"/>
      <c r="P34" s="22"/>
      <c r="Q34" s="12"/>
      <c r="R34" s="14">
        <v>115148146063437</v>
      </c>
      <c r="S34" s="12"/>
      <c r="T34" s="14">
        <f>SUM(T9:T33)</f>
        <v>115330147613257</v>
      </c>
      <c r="U34" s="12"/>
      <c r="V34" s="22"/>
      <c r="W34" s="12"/>
      <c r="X34" s="14">
        <v>11520963406357</v>
      </c>
      <c r="Y34" s="12"/>
      <c r="Z34" s="22"/>
      <c r="AA34" s="12"/>
      <c r="AB34" s="14">
        <v>9801898206307</v>
      </c>
      <c r="AC34" s="12"/>
      <c r="AD34" s="22"/>
      <c r="AE34" s="12"/>
      <c r="AF34" s="22"/>
      <c r="AG34" s="12"/>
      <c r="AH34" s="14">
        <v>118298561381023</v>
      </c>
      <c r="AI34" s="12"/>
      <c r="AJ34" s="14">
        <f>SUM(AJ9:AJ33)</f>
        <v>117528170232840</v>
      </c>
      <c r="AK34" s="12"/>
      <c r="AL34" s="15">
        <f>SUM(AL9:AL33)</f>
        <v>61.089433762320127</v>
      </c>
    </row>
    <row r="35" spans="1:38" ht="18.75" x14ac:dyDescent="0.2">
      <c r="R35" s="22"/>
      <c r="S35" s="22"/>
      <c r="T35" s="22"/>
    </row>
    <row r="36" spans="1:38" ht="18.75" x14ac:dyDescent="0.2">
      <c r="R36" s="22"/>
      <c r="S36" s="22"/>
      <c r="T36" s="22"/>
      <c r="AH36" s="22"/>
      <c r="AI36" s="22"/>
      <c r="AJ36" s="22"/>
    </row>
    <row r="37" spans="1:38" ht="18.75" x14ac:dyDescent="0.2">
      <c r="R37" s="22"/>
      <c r="S37" s="22"/>
      <c r="T37" s="22"/>
      <c r="AH37" s="22"/>
      <c r="AI37" s="22"/>
      <c r="AJ37" s="22"/>
    </row>
    <row r="38" spans="1:38" ht="18.75" x14ac:dyDescent="0.2">
      <c r="R38" s="22"/>
      <c r="S38" s="22"/>
      <c r="T38" s="22"/>
      <c r="AH38" s="22"/>
      <c r="AI38" s="22"/>
      <c r="AJ38" s="22"/>
    </row>
    <row r="39" spans="1:38" ht="18.75" x14ac:dyDescent="0.2">
      <c r="R39" s="22"/>
      <c r="S39" s="22"/>
      <c r="T39" s="22"/>
    </row>
  </sheetData>
  <mergeCells count="37"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workbookViewId="0">
      <selection activeCell="K9" sqref="K9:K1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1.7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4.45" customHeight="1" x14ac:dyDescent="0.2">
      <c r="A4" s="32" t="s">
        <v>111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4.45" customHeight="1" x14ac:dyDescent="0.2">
      <c r="A5" s="32" t="s">
        <v>112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4.45" customHeight="1" x14ac:dyDescent="0.2"/>
    <row r="7" spans="1:13" ht="14.45" customHeight="1" x14ac:dyDescent="0.2">
      <c r="C7" s="33" t="s">
        <v>5</v>
      </c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14.45" customHeight="1" x14ac:dyDescent="0.2">
      <c r="A8" s="2" t="s">
        <v>113</v>
      </c>
      <c r="C8" s="4" t="s">
        <v>8</v>
      </c>
      <c r="D8" s="3"/>
      <c r="E8" s="4" t="s">
        <v>114</v>
      </c>
      <c r="F8" s="3"/>
      <c r="G8" s="4" t="s">
        <v>115</v>
      </c>
      <c r="H8" s="3"/>
      <c r="I8" s="4" t="s">
        <v>116</v>
      </c>
      <c r="J8" s="3"/>
      <c r="K8" s="4" t="s">
        <v>117</v>
      </c>
      <c r="L8" s="3"/>
      <c r="M8" s="4" t="s">
        <v>118</v>
      </c>
    </row>
    <row r="9" spans="1:13" ht="21.75" customHeight="1" x14ac:dyDescent="0.2">
      <c r="A9" s="6" t="s">
        <v>38</v>
      </c>
      <c r="C9" s="19">
        <v>4308000</v>
      </c>
      <c r="D9" s="12"/>
      <c r="E9" s="19">
        <v>1860525.6102</v>
      </c>
      <c r="F9" s="12"/>
      <c r="G9" s="19">
        <v>1885409</v>
      </c>
      <c r="H9" s="12"/>
      <c r="I9" s="24">
        <v>1.34E-2</v>
      </c>
      <c r="J9" s="12"/>
      <c r="K9" s="19">
        <v>8116453274070</v>
      </c>
      <c r="L9" s="12"/>
      <c r="M9" s="17" t="s">
        <v>119</v>
      </c>
    </row>
    <row r="10" spans="1:13" ht="21.75" customHeight="1" x14ac:dyDescent="0.2">
      <c r="A10" s="7" t="s">
        <v>34</v>
      </c>
      <c r="C10" s="22">
        <v>945500</v>
      </c>
      <c r="D10" s="12"/>
      <c r="E10" s="22">
        <v>4889523</v>
      </c>
      <c r="F10" s="12"/>
      <c r="G10" s="22">
        <v>4946504</v>
      </c>
      <c r="H10" s="12"/>
      <c r="I10" s="25">
        <v>1.17E-2</v>
      </c>
      <c r="J10" s="12"/>
      <c r="K10" s="22">
        <v>4673528765339</v>
      </c>
      <c r="L10" s="12"/>
      <c r="M10" s="20" t="s">
        <v>119</v>
      </c>
    </row>
    <row r="11" spans="1:13" ht="21.75" customHeight="1" x14ac:dyDescent="0.2">
      <c r="A11" s="8" t="s">
        <v>44</v>
      </c>
      <c r="C11" s="22">
        <v>11200000</v>
      </c>
      <c r="D11" s="12"/>
      <c r="E11" s="22">
        <v>925000</v>
      </c>
      <c r="F11" s="12"/>
      <c r="G11" s="22">
        <v>910258</v>
      </c>
      <c r="H11" s="12"/>
      <c r="I11" s="25">
        <v>-1.5900000000000001E-2</v>
      </c>
      <c r="J11" s="12"/>
      <c r="K11" s="23">
        <v>10189346128780</v>
      </c>
      <c r="L11" s="12"/>
      <c r="M11" s="20" t="s">
        <v>119</v>
      </c>
    </row>
    <row r="12" spans="1:13" ht="21.75" customHeight="1" x14ac:dyDescent="0.2">
      <c r="A12" s="5" t="s">
        <v>24</v>
      </c>
      <c r="C12" s="22"/>
      <c r="D12" s="12"/>
      <c r="E12" s="22"/>
      <c r="F12" s="12"/>
      <c r="G12" s="22"/>
      <c r="H12" s="12"/>
      <c r="I12" s="22"/>
      <c r="J12" s="12"/>
      <c r="K12" s="14">
        <v>22979328168189</v>
      </c>
      <c r="L12" s="12"/>
      <c r="M12" s="22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L13" sqref="L1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9" style="12" bestFit="1" customWidth="1"/>
    <col min="5" max="5" width="1.28515625" style="12" customWidth="1"/>
    <col min="6" max="6" width="20.140625" style="12" bestFit="1" customWidth="1"/>
    <col min="7" max="7" width="1.28515625" style="12" customWidth="1"/>
    <col min="8" max="8" width="19" style="12" bestFit="1" customWidth="1"/>
    <col min="9" max="9" width="1.28515625" style="12" customWidth="1"/>
    <col min="10" max="10" width="19" style="12" bestFit="1" customWidth="1"/>
    <col min="11" max="11" width="1.28515625" style="12" customWidth="1"/>
    <col min="12" max="12" width="18.28515625" style="12" bestFit="1" customWidth="1"/>
    <col min="13" max="13" width="0.28515625" customWidth="1"/>
  </cols>
  <sheetData>
    <row r="1" spans="1:12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1.7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4.45" customHeight="1" x14ac:dyDescent="0.2"/>
    <row r="5" spans="1:12" ht="14.45" customHeight="1" x14ac:dyDescent="0.2">
      <c r="A5" s="1" t="s">
        <v>120</v>
      </c>
      <c r="B5" s="32" t="s">
        <v>121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4.45" customHeight="1" x14ac:dyDescent="0.2">
      <c r="D6" s="2" t="s">
        <v>3</v>
      </c>
      <c r="F6" s="33" t="s">
        <v>4</v>
      </c>
      <c r="G6" s="33"/>
      <c r="H6" s="33"/>
      <c r="J6" s="42" t="s">
        <v>5</v>
      </c>
      <c r="K6" s="42"/>
      <c r="L6" s="42"/>
    </row>
    <row r="7" spans="1:12" ht="14.45" customHeight="1" x14ac:dyDescent="0.2">
      <c r="A7" s="33" t="s">
        <v>122</v>
      </c>
      <c r="B7" s="33"/>
      <c r="D7" s="2" t="s">
        <v>123</v>
      </c>
      <c r="F7" s="2" t="s">
        <v>124</v>
      </c>
      <c r="H7" s="2" t="s">
        <v>125</v>
      </c>
      <c r="J7" s="2" t="s">
        <v>123</v>
      </c>
      <c r="L7" s="2" t="s">
        <v>13</v>
      </c>
    </row>
    <row r="8" spans="1:12" ht="21.75" customHeight="1" x14ac:dyDescent="0.2">
      <c r="A8" s="40" t="s">
        <v>187</v>
      </c>
      <c r="B8" s="40"/>
      <c r="D8" s="22">
        <v>12183110733232</v>
      </c>
      <c r="F8" s="22">
        <v>54595634205149</v>
      </c>
      <c r="H8" s="22">
        <v>20391509923067</v>
      </c>
      <c r="J8" s="22">
        <v>46387235015314</v>
      </c>
      <c r="L8" s="21">
        <f>J8/192387067606659*100</f>
        <v>24.111410185924793</v>
      </c>
    </row>
    <row r="9" spans="1:12" ht="21.75" customHeight="1" x14ac:dyDescent="0.2">
      <c r="A9" s="40" t="s">
        <v>188</v>
      </c>
      <c r="B9" s="40"/>
      <c r="D9" s="22">
        <v>12541430</v>
      </c>
      <c r="F9" s="22">
        <v>51540</v>
      </c>
      <c r="H9" s="22">
        <v>1260000</v>
      </c>
      <c r="J9" s="22">
        <v>11332970</v>
      </c>
      <c r="L9" s="21">
        <f t="shared" ref="L9:L16" si="0">J9/192387067606659*100</f>
        <v>5.8907129990517813E-6</v>
      </c>
    </row>
    <row r="10" spans="1:12" ht="21.75" customHeight="1" x14ac:dyDescent="0.2">
      <c r="A10" s="40" t="s">
        <v>189</v>
      </c>
      <c r="B10" s="40"/>
      <c r="D10" s="22">
        <v>1737285766483</v>
      </c>
      <c r="F10" s="22">
        <v>1788227534244</v>
      </c>
      <c r="H10" s="22">
        <v>3512002640000</v>
      </c>
      <c r="J10" s="22">
        <v>13510660727</v>
      </c>
      <c r="L10" s="21">
        <f t="shared" si="0"/>
        <v>7.0226449704108712E-3</v>
      </c>
    </row>
    <row r="11" spans="1:12" ht="21.75" customHeight="1" x14ac:dyDescent="0.2">
      <c r="A11" s="40" t="s">
        <v>190</v>
      </c>
      <c r="B11" s="40"/>
      <c r="D11" s="22">
        <v>744121374424</v>
      </c>
      <c r="F11" s="22">
        <v>5461052168532</v>
      </c>
      <c r="H11" s="22">
        <v>3847294402684</v>
      </c>
      <c r="J11" s="22">
        <v>2357879140272</v>
      </c>
      <c r="L11" s="21">
        <f t="shared" si="0"/>
        <v>1.2255912882318853</v>
      </c>
    </row>
    <row r="12" spans="1:12" ht="21.75" customHeight="1" x14ac:dyDescent="0.2">
      <c r="A12" s="40" t="s">
        <v>191</v>
      </c>
      <c r="B12" s="40"/>
      <c r="D12" s="22">
        <v>84200145</v>
      </c>
      <c r="F12" s="22">
        <v>41952293496110</v>
      </c>
      <c r="H12" s="22">
        <v>20976003000000</v>
      </c>
      <c r="J12" s="22">
        <v>20976374696255</v>
      </c>
      <c r="L12" s="21">
        <f t="shared" si="0"/>
        <v>10.903214523307675</v>
      </c>
    </row>
    <row r="13" spans="1:12" ht="21.75" customHeight="1" x14ac:dyDescent="0.2">
      <c r="A13" s="40" t="s">
        <v>192</v>
      </c>
      <c r="B13" s="40"/>
      <c r="D13" s="22">
        <v>0</v>
      </c>
      <c r="F13" s="22">
        <v>2000000986004</v>
      </c>
      <c r="H13" s="22">
        <v>1000000000000</v>
      </c>
      <c r="J13" s="22">
        <v>1000000986004</v>
      </c>
      <c r="L13" s="21">
        <f t="shared" si="0"/>
        <v>0.51978597025478412</v>
      </c>
    </row>
    <row r="14" spans="1:12" ht="21.75" customHeight="1" x14ac:dyDescent="0.2">
      <c r="A14" s="40" t="s">
        <v>193</v>
      </c>
      <c r="B14" s="40"/>
      <c r="D14" s="22">
        <v>291700088</v>
      </c>
      <c r="F14" s="22">
        <v>1193881</v>
      </c>
      <c r="H14" s="22">
        <v>630000</v>
      </c>
      <c r="J14" s="22">
        <v>292263969</v>
      </c>
      <c r="L14" s="21">
        <f t="shared" si="0"/>
        <v>1.5191456090881444E-4</v>
      </c>
    </row>
    <row r="15" spans="1:12" ht="21.75" customHeight="1" x14ac:dyDescent="0.2">
      <c r="A15" s="40" t="s">
        <v>194</v>
      </c>
      <c r="B15" s="40"/>
      <c r="D15" s="22">
        <v>315850326</v>
      </c>
      <c r="F15" s="22">
        <v>8162457853</v>
      </c>
      <c r="H15" s="22">
        <v>0</v>
      </c>
      <c r="J15" s="22">
        <v>8478308179</v>
      </c>
      <c r="L15" s="21">
        <f t="shared" si="0"/>
        <v>4.4069012977182801E-3</v>
      </c>
    </row>
    <row r="16" spans="1:12" ht="21.75" customHeight="1" x14ac:dyDescent="0.2">
      <c r="A16" s="40" t="s">
        <v>195</v>
      </c>
      <c r="B16" s="40"/>
      <c r="D16" s="22">
        <v>841595320</v>
      </c>
      <c r="F16" s="22">
        <v>0</v>
      </c>
      <c r="H16" s="22">
        <v>628650</v>
      </c>
      <c r="J16" s="22">
        <v>840966670</v>
      </c>
      <c r="L16" s="21">
        <f t="shared" si="0"/>
        <v>4.3712224551360231E-4</v>
      </c>
    </row>
    <row r="17" spans="1:12" ht="21.75" customHeight="1" x14ac:dyDescent="0.2">
      <c r="A17" s="34" t="s">
        <v>24</v>
      </c>
      <c r="B17" s="34"/>
      <c r="D17" s="14">
        <f>SUM(D8:D16)</f>
        <v>14666063761448</v>
      </c>
      <c r="F17" s="14">
        <f>SUM(F8:F16)</f>
        <v>105805372093313</v>
      </c>
      <c r="H17" s="14">
        <f>SUM(H8:H16)</f>
        <v>49726812484401</v>
      </c>
      <c r="J17" s="14">
        <f>SUM(J8:J16)</f>
        <v>70744623370360</v>
      </c>
      <c r="L17" s="15">
        <f>SUM(L8:L16)</f>
        <v>36.772026441506696</v>
      </c>
    </row>
  </sheetData>
  <mergeCells count="17">
    <mergeCell ref="A17:B17"/>
    <mergeCell ref="J6:L6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6"/>
  <sheetViews>
    <sheetView rightToLeft="1" workbookViewId="0">
      <selection activeCell="F16" sqref="F16:F26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1.75" customHeight="1" x14ac:dyDescent="0.2">
      <c r="A2" s="31" t="s">
        <v>126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4.45" customHeight="1" x14ac:dyDescent="0.2"/>
    <row r="5" spans="1:10" ht="29.1" customHeight="1" x14ac:dyDescent="0.2">
      <c r="A5" s="1" t="s">
        <v>127</v>
      </c>
      <c r="B5" s="32" t="s">
        <v>128</v>
      </c>
      <c r="C5" s="32"/>
      <c r="D5" s="32"/>
      <c r="E5" s="32"/>
      <c r="F5" s="32"/>
      <c r="G5" s="32"/>
      <c r="H5" s="32"/>
      <c r="I5" s="32"/>
      <c r="J5" s="32"/>
    </row>
    <row r="6" spans="1:10" ht="14.45" customHeight="1" x14ac:dyDescent="0.2"/>
    <row r="7" spans="1:10" ht="14.45" customHeight="1" x14ac:dyDescent="0.2">
      <c r="A7" s="33" t="s">
        <v>129</v>
      </c>
      <c r="B7" s="33"/>
      <c r="D7" s="2" t="s">
        <v>130</v>
      </c>
      <c r="F7" s="2" t="s">
        <v>123</v>
      </c>
      <c r="H7" s="2" t="s">
        <v>131</v>
      </c>
      <c r="J7" s="2" t="s">
        <v>132</v>
      </c>
    </row>
    <row r="8" spans="1:10" ht="21.75" customHeight="1" x14ac:dyDescent="0.2">
      <c r="A8" s="39" t="s">
        <v>133</v>
      </c>
      <c r="B8" s="39"/>
      <c r="D8" s="17" t="s">
        <v>134</v>
      </c>
      <c r="E8" s="12"/>
      <c r="F8" s="19">
        <f>0</f>
        <v>0</v>
      </c>
      <c r="G8" s="12"/>
      <c r="H8" s="18">
        <f>F8/F$13*100</f>
        <v>0</v>
      </c>
      <c r="I8" s="12"/>
      <c r="J8" s="18">
        <f>F8/192387067606659*100</f>
        <v>0</v>
      </c>
    </row>
    <row r="9" spans="1:10" ht="21.75" customHeight="1" x14ac:dyDescent="0.2">
      <c r="A9" s="40" t="s">
        <v>135</v>
      </c>
      <c r="B9" s="40"/>
      <c r="D9" s="20" t="s">
        <v>136</v>
      </c>
      <c r="E9" s="12"/>
      <c r="F9" s="22">
        <f>'درآمد سرمایه گذاری در صندوق'!J10</f>
        <v>35369462700</v>
      </c>
      <c r="G9" s="12"/>
      <c r="H9" s="21">
        <f t="shared" ref="H9:H12" si="0">F9/F$13*100</f>
        <v>0.80078181076366839</v>
      </c>
      <c r="I9" s="12"/>
      <c r="J9" s="21">
        <f t="shared" ref="J9:J12" si="1">F9/192387067606659*100</f>
        <v>1.8384532359687452E-2</v>
      </c>
    </row>
    <row r="10" spans="1:10" ht="21.75" customHeight="1" x14ac:dyDescent="0.2">
      <c r="A10" s="40" t="s">
        <v>137</v>
      </c>
      <c r="B10" s="40"/>
      <c r="D10" s="20" t="s">
        <v>138</v>
      </c>
      <c r="E10" s="12"/>
      <c r="F10" s="22">
        <f>'درآمد سرمایه گذاری در اوراق به'!J35</f>
        <v>3140862498804</v>
      </c>
      <c r="G10" s="12"/>
      <c r="H10" s="21">
        <f t="shared" si="0"/>
        <v>71.110652160174538</v>
      </c>
      <c r="I10" s="12"/>
      <c r="J10" s="21">
        <f t="shared" si="1"/>
        <v>1.6325746516525661</v>
      </c>
    </row>
    <row r="11" spans="1:10" ht="21.75" customHeight="1" x14ac:dyDescent="0.2">
      <c r="A11" s="40" t="s">
        <v>139</v>
      </c>
      <c r="B11" s="40"/>
      <c r="D11" s="20" t="s">
        <v>140</v>
      </c>
      <c r="E11" s="12"/>
      <c r="F11" s="22">
        <f>'سود سپرده بانکی'!G16</f>
        <v>1239417743639</v>
      </c>
      <c r="G11" s="12"/>
      <c r="H11" s="21">
        <f t="shared" si="0"/>
        <v>28.061019571096246</v>
      </c>
      <c r="I11" s="12"/>
      <c r="J11" s="21">
        <f t="shared" si="1"/>
        <v>0.64423131921373522</v>
      </c>
    </row>
    <row r="12" spans="1:10" ht="21.75" customHeight="1" x14ac:dyDescent="0.2">
      <c r="A12" s="41" t="s">
        <v>141</v>
      </c>
      <c r="B12" s="41"/>
      <c r="D12" s="20" t="s">
        <v>142</v>
      </c>
      <c r="E12" s="12"/>
      <c r="F12" s="23">
        <f>'سایر درآمدها'!D11</f>
        <v>1216690245</v>
      </c>
      <c r="G12" s="12"/>
      <c r="H12" s="21">
        <f t="shared" si="0"/>
        <v>2.7546457965548665E-2</v>
      </c>
      <c r="I12" s="12"/>
      <c r="J12" s="21">
        <f t="shared" si="1"/>
        <v>6.3241789593028105E-4</v>
      </c>
    </row>
    <row r="13" spans="1:10" ht="21.75" customHeight="1" x14ac:dyDescent="0.2">
      <c r="A13" s="34" t="s">
        <v>24</v>
      </c>
      <c r="B13" s="34"/>
      <c r="D13" s="22"/>
      <c r="E13" s="12"/>
      <c r="F13" s="14">
        <f>SUM(F8:F12)</f>
        <v>4416866395388</v>
      </c>
      <c r="G13" s="12"/>
      <c r="H13" s="15">
        <f>SUM(H8:H12)</f>
        <v>100</v>
      </c>
      <c r="I13" s="12"/>
      <c r="J13" s="15">
        <f>SUM(J8:J12)</f>
        <v>2.295822921121919</v>
      </c>
    </row>
    <row r="14" spans="1:10" x14ac:dyDescent="0.2">
      <c r="D14" s="12"/>
      <c r="E14" s="12"/>
      <c r="F14" s="12"/>
      <c r="G14" s="12"/>
      <c r="H14" s="12"/>
      <c r="I14" s="12"/>
      <c r="J14" s="12"/>
    </row>
    <row r="15" spans="1:10" x14ac:dyDescent="0.2">
      <c r="D15" s="12"/>
      <c r="E15" s="12"/>
      <c r="F15" s="12"/>
      <c r="G15" s="12"/>
      <c r="H15" s="12"/>
      <c r="I15" s="12"/>
      <c r="J15" s="12"/>
    </row>
    <row r="16" spans="1:10" ht="18.75" x14ac:dyDescent="0.2">
      <c r="D16" s="22"/>
      <c r="E16" s="22"/>
      <c r="F16" s="22"/>
      <c r="G16" s="22"/>
      <c r="H16" s="22"/>
    </row>
    <row r="17" spans="4:8" ht="18.75" x14ac:dyDescent="0.2">
      <c r="D17" s="22"/>
      <c r="E17" s="22"/>
      <c r="F17" s="22"/>
      <c r="G17" s="22"/>
      <c r="H17" s="22"/>
    </row>
    <row r="18" spans="4:8" ht="18.75" x14ac:dyDescent="0.2">
      <c r="D18" s="22"/>
      <c r="E18" s="22"/>
      <c r="F18" s="22"/>
      <c r="G18" s="22"/>
      <c r="H18" s="22"/>
    </row>
    <row r="19" spans="4:8" ht="18.75" x14ac:dyDescent="0.2">
      <c r="D19" s="22"/>
      <c r="E19" s="22"/>
      <c r="F19" s="22"/>
      <c r="G19" s="22"/>
      <c r="H19" s="22"/>
    </row>
    <row r="20" spans="4:8" ht="18.75" x14ac:dyDescent="0.2">
      <c r="D20" s="22"/>
      <c r="E20" s="22"/>
      <c r="F20" s="22"/>
      <c r="G20" s="22"/>
      <c r="H20" s="22"/>
    </row>
    <row r="21" spans="4:8" ht="18.75" x14ac:dyDescent="0.2">
      <c r="D21" s="22"/>
      <c r="E21" s="22"/>
      <c r="F21" s="22"/>
      <c r="G21" s="22"/>
      <c r="H21" s="22"/>
    </row>
    <row r="22" spans="4:8" ht="18.75" x14ac:dyDescent="0.2">
      <c r="D22" s="22"/>
      <c r="E22" s="22"/>
      <c r="F22" s="22"/>
      <c r="G22" s="22"/>
      <c r="H22" s="22"/>
    </row>
    <row r="23" spans="4:8" ht="18.75" x14ac:dyDescent="0.2">
      <c r="D23" s="22"/>
      <c r="E23" s="22"/>
      <c r="F23" s="22"/>
      <c r="G23" s="22"/>
      <c r="H23" s="22"/>
    </row>
    <row r="24" spans="4:8" ht="18.75" x14ac:dyDescent="0.2">
      <c r="D24" s="22"/>
      <c r="E24" s="22"/>
      <c r="F24" s="22"/>
      <c r="G24" s="22"/>
      <c r="H24" s="22"/>
    </row>
    <row r="25" spans="4:8" ht="18.75" x14ac:dyDescent="0.2">
      <c r="D25" s="22"/>
      <c r="E25" s="22"/>
      <c r="F25" s="22"/>
      <c r="G25" s="22"/>
      <c r="H25" s="22"/>
    </row>
    <row r="26" spans="4:8" ht="18.75" x14ac:dyDescent="0.2">
      <c r="D26" s="22"/>
      <c r="E26" s="22"/>
      <c r="F26" s="22"/>
      <c r="G26" s="22"/>
      <c r="H26" s="22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9"/>
  <sheetViews>
    <sheetView rightToLeft="1" workbookViewId="0">
      <selection activeCell="K13" sqref="K13:L22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28515625" style="12" bestFit="1" customWidth="1"/>
    <col min="5" max="5" width="1.28515625" style="12" customWidth="1"/>
    <col min="6" max="6" width="15.42578125" style="12" bestFit="1" customWidth="1"/>
    <col min="7" max="7" width="1.28515625" style="12" customWidth="1"/>
    <col min="8" max="8" width="11.140625" style="12" bestFit="1" customWidth="1"/>
    <col min="9" max="9" width="1.28515625" style="12" customWidth="1"/>
    <col min="10" max="10" width="14.7109375" style="12" bestFit="1" customWidth="1"/>
    <col min="11" max="11" width="1.28515625" style="12" customWidth="1"/>
    <col min="12" max="12" width="17.28515625" style="12" bestFit="1" customWidth="1"/>
    <col min="13" max="13" width="1.28515625" style="12" customWidth="1"/>
    <col min="14" max="14" width="16.28515625" style="12" bestFit="1" customWidth="1"/>
    <col min="15" max="16" width="1.28515625" style="12" customWidth="1"/>
    <col min="17" max="17" width="14.7109375" style="12" bestFit="1" customWidth="1"/>
    <col min="18" max="18" width="1.28515625" style="12" customWidth="1"/>
    <col min="19" max="19" width="11.140625" style="12" bestFit="1" customWidth="1"/>
    <col min="20" max="20" width="1.28515625" style="12" customWidth="1"/>
    <col min="21" max="21" width="14.7109375" style="12" bestFit="1" customWidth="1"/>
    <col min="22" max="22" width="1.28515625" style="12" customWidth="1"/>
    <col min="23" max="23" width="17.28515625" style="12" bestFit="1" customWidth="1"/>
    <col min="24" max="24" width="0.28515625" customWidth="1"/>
  </cols>
  <sheetData>
    <row r="1" spans="1:23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1.75" customHeight="1" x14ac:dyDescent="0.2">
      <c r="A2" s="31" t="s">
        <v>126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ht="14.45" customHeight="1" x14ac:dyDescent="0.2"/>
    <row r="5" spans="1:23" ht="14.45" customHeight="1" x14ac:dyDescent="0.2">
      <c r="A5" s="1" t="s">
        <v>147</v>
      </c>
      <c r="B5" s="32" t="s">
        <v>148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14.45" customHeight="1" x14ac:dyDescent="0.2">
      <c r="D6" s="33" t="s">
        <v>143</v>
      </c>
      <c r="E6" s="33"/>
      <c r="F6" s="33"/>
      <c r="G6" s="33"/>
      <c r="H6" s="33"/>
      <c r="I6" s="33"/>
      <c r="J6" s="33"/>
      <c r="K6" s="33"/>
      <c r="L6" s="33"/>
      <c r="N6" s="33" t="s">
        <v>144</v>
      </c>
      <c r="O6" s="33"/>
      <c r="P6" s="33"/>
      <c r="Q6" s="33"/>
      <c r="R6" s="33"/>
      <c r="S6" s="33"/>
      <c r="T6" s="33"/>
      <c r="U6" s="33"/>
      <c r="V6" s="33"/>
      <c r="W6" s="33"/>
    </row>
    <row r="7" spans="1:23" ht="14.45" customHeight="1" x14ac:dyDescent="0.2">
      <c r="D7" s="26"/>
      <c r="E7" s="26"/>
      <c r="F7" s="26"/>
      <c r="G7" s="26"/>
      <c r="H7" s="26"/>
      <c r="I7" s="26"/>
      <c r="J7" s="36" t="s">
        <v>24</v>
      </c>
      <c r="K7" s="36"/>
      <c r="L7" s="36"/>
      <c r="N7" s="26"/>
      <c r="O7" s="26"/>
      <c r="P7" s="26"/>
      <c r="Q7" s="26"/>
      <c r="R7" s="26"/>
      <c r="S7" s="26"/>
      <c r="T7" s="26"/>
      <c r="U7" s="36" t="s">
        <v>24</v>
      </c>
      <c r="V7" s="36"/>
      <c r="W7" s="36"/>
    </row>
    <row r="8" spans="1:23" ht="14.45" customHeight="1" x14ac:dyDescent="0.2">
      <c r="A8" s="33" t="s">
        <v>20</v>
      </c>
      <c r="B8" s="33"/>
      <c r="D8" s="2" t="s">
        <v>149</v>
      </c>
      <c r="F8" s="2" t="s">
        <v>145</v>
      </c>
      <c r="H8" s="2" t="s">
        <v>146</v>
      </c>
      <c r="J8" s="4" t="s">
        <v>123</v>
      </c>
      <c r="K8" s="26"/>
      <c r="L8" s="4" t="s">
        <v>131</v>
      </c>
      <c r="N8" s="2" t="s">
        <v>149</v>
      </c>
      <c r="P8" s="33" t="s">
        <v>145</v>
      </c>
      <c r="Q8" s="33"/>
      <c r="S8" s="2" t="s">
        <v>146</v>
      </c>
      <c r="U8" s="4" t="s">
        <v>123</v>
      </c>
      <c r="V8" s="26"/>
      <c r="W8" s="4" t="s">
        <v>131</v>
      </c>
    </row>
    <row r="9" spans="1:23" ht="21.75" customHeight="1" x14ac:dyDescent="0.2">
      <c r="A9" s="37" t="s">
        <v>23</v>
      </c>
      <c r="B9" s="37"/>
      <c r="D9" s="11">
        <v>0</v>
      </c>
      <c r="F9" s="11">
        <v>35369462700</v>
      </c>
      <c r="H9" s="11">
        <v>0</v>
      </c>
      <c r="J9" s="11">
        <v>35369462700</v>
      </c>
      <c r="L9" s="13">
        <f>J9/4416866395388*100</f>
        <v>0.80078181076366839</v>
      </c>
      <c r="N9" s="11">
        <v>0</v>
      </c>
      <c r="P9" s="38">
        <v>35369462700</v>
      </c>
      <c r="Q9" s="43"/>
      <c r="S9" s="11">
        <v>0</v>
      </c>
      <c r="U9" s="11">
        <v>35369462700</v>
      </c>
      <c r="W9" s="13">
        <v>0.8</v>
      </c>
    </row>
    <row r="10" spans="1:23" ht="21.75" customHeight="1" x14ac:dyDescent="0.2">
      <c r="A10" s="34" t="s">
        <v>24</v>
      </c>
      <c r="B10" s="34"/>
      <c r="D10" s="14">
        <v>0</v>
      </c>
      <c r="F10" s="14">
        <v>35369462700</v>
      </c>
      <c r="H10" s="14">
        <v>0</v>
      </c>
      <c r="J10" s="14">
        <v>35369462700</v>
      </c>
      <c r="L10" s="15">
        <v>0.8</v>
      </c>
      <c r="N10" s="14">
        <v>0</v>
      </c>
      <c r="Q10" s="14">
        <v>35369462700</v>
      </c>
      <c r="S10" s="14">
        <v>0</v>
      </c>
      <c r="U10" s="14">
        <v>35369462700</v>
      </c>
      <c r="W10" s="15">
        <v>0.8</v>
      </c>
    </row>
    <row r="17" spans="12:12" ht="18.75" x14ac:dyDescent="0.2">
      <c r="L17" s="22"/>
    </row>
    <row r="18" spans="12:12" ht="18.75" x14ac:dyDescent="0.2">
      <c r="L18" s="22"/>
    </row>
    <row r="19" spans="12:12" ht="18.75" x14ac:dyDescent="0.2">
      <c r="L19" s="22"/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4"/>
  <sheetViews>
    <sheetView rightToLeft="1" topLeftCell="A23" workbookViewId="0">
      <selection activeCell="L35" sqref="L35:P35"/>
    </sheetView>
  </sheetViews>
  <sheetFormatPr defaultRowHeight="12.75" x14ac:dyDescent="0.2"/>
  <cols>
    <col min="1" max="1" width="5.140625" customWidth="1"/>
    <col min="2" max="2" width="27" customWidth="1"/>
    <col min="3" max="3" width="1.28515625" customWidth="1"/>
    <col min="4" max="4" width="17.5703125" style="12" bestFit="1" customWidth="1"/>
    <col min="5" max="5" width="1.28515625" style="12" customWidth="1"/>
    <col min="6" max="6" width="18.7109375" style="12" bestFit="1" customWidth="1"/>
    <col min="7" max="7" width="1.28515625" style="12" customWidth="1"/>
    <col min="8" max="8" width="15" style="12" bestFit="1" customWidth="1"/>
    <col min="9" max="9" width="1.28515625" style="12" customWidth="1"/>
    <col min="10" max="10" width="18.5703125" style="12" bestFit="1" customWidth="1"/>
    <col min="11" max="11" width="1.28515625" style="12" customWidth="1"/>
    <col min="12" max="12" width="17.5703125" style="12" bestFit="1" customWidth="1"/>
    <col min="13" max="13" width="1.28515625" style="12" customWidth="1"/>
    <col min="14" max="14" width="18.7109375" style="12" bestFit="1" customWidth="1"/>
    <col min="15" max="15" width="1.28515625" style="12" customWidth="1"/>
    <col min="16" max="16" width="15" style="12" bestFit="1" customWidth="1"/>
    <col min="17" max="17" width="1.28515625" style="12" customWidth="1"/>
    <col min="18" max="18" width="18.5703125" style="12" bestFit="1" customWidth="1"/>
    <col min="19" max="19" width="0.28515625" customWidth="1"/>
  </cols>
  <sheetData>
    <row r="1" spans="1:18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21.75" customHeight="1" x14ac:dyDescent="0.2">
      <c r="A2" s="31" t="s">
        <v>126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4.45" customHeight="1" x14ac:dyDescent="0.2"/>
    <row r="5" spans="1:18" ht="14.45" customHeight="1" x14ac:dyDescent="0.2">
      <c r="A5" s="1" t="s">
        <v>150</v>
      </c>
      <c r="B5" s="32" t="s">
        <v>151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4.45" customHeight="1" x14ac:dyDescent="0.2">
      <c r="D6" s="33" t="s">
        <v>143</v>
      </c>
      <c r="E6" s="33"/>
      <c r="F6" s="33"/>
      <c r="G6" s="33"/>
      <c r="H6" s="33"/>
      <c r="I6" s="33"/>
      <c r="J6" s="33"/>
      <c r="L6" s="33" t="s">
        <v>144</v>
      </c>
      <c r="M6" s="33"/>
      <c r="N6" s="33"/>
      <c r="O6" s="33"/>
      <c r="P6" s="33"/>
      <c r="Q6" s="33"/>
      <c r="R6" s="33"/>
    </row>
    <row r="7" spans="1:18" ht="14.45" customHeight="1" x14ac:dyDescent="0.2">
      <c r="D7" s="26"/>
      <c r="E7" s="26"/>
      <c r="F7" s="26"/>
      <c r="G7" s="26"/>
      <c r="H7" s="26"/>
      <c r="I7" s="26"/>
      <c r="J7" s="26"/>
      <c r="L7" s="26"/>
      <c r="M7" s="26"/>
      <c r="N7" s="26"/>
      <c r="O7" s="26"/>
      <c r="P7" s="26"/>
      <c r="Q7" s="26"/>
      <c r="R7" s="26"/>
    </row>
    <row r="8" spans="1:18" ht="14.45" customHeight="1" x14ac:dyDescent="0.2">
      <c r="A8" s="33" t="s">
        <v>152</v>
      </c>
      <c r="B8" s="33"/>
      <c r="D8" s="2" t="s">
        <v>153</v>
      </c>
      <c r="F8" s="2" t="s">
        <v>145</v>
      </c>
      <c r="H8" s="2" t="s">
        <v>146</v>
      </c>
      <c r="J8" s="2" t="s">
        <v>24</v>
      </c>
      <c r="L8" s="2" t="s">
        <v>153</v>
      </c>
      <c r="N8" s="2" t="s">
        <v>145</v>
      </c>
      <c r="P8" s="2" t="s">
        <v>146</v>
      </c>
      <c r="R8" s="2" t="s">
        <v>24</v>
      </c>
    </row>
    <row r="9" spans="1:18" ht="21.75" customHeight="1" x14ac:dyDescent="0.2">
      <c r="A9" s="39" t="s">
        <v>98</v>
      </c>
      <c r="B9" s="39"/>
      <c r="D9" s="19">
        <v>0</v>
      </c>
      <c r="F9" s="19">
        <v>0</v>
      </c>
      <c r="H9" s="19">
        <v>-740666266</v>
      </c>
      <c r="J9" s="19">
        <f>D9+F9+H9</f>
        <v>-740666266</v>
      </c>
      <c r="L9" s="19">
        <v>0</v>
      </c>
      <c r="N9" s="19">
        <v>0</v>
      </c>
      <c r="P9" s="19">
        <v>-740666266</v>
      </c>
      <c r="R9" s="19">
        <v>-740666266</v>
      </c>
    </row>
    <row r="10" spans="1:18" ht="21.75" customHeight="1" x14ac:dyDescent="0.2">
      <c r="A10" s="40" t="s">
        <v>68</v>
      </c>
      <c r="B10" s="40"/>
      <c r="D10" s="22">
        <v>28850252364</v>
      </c>
      <c r="F10" s="22">
        <v>0</v>
      </c>
      <c r="H10" s="22">
        <v>20310849831</v>
      </c>
      <c r="J10" s="22">
        <f>D10+F10+H10</f>
        <v>49161102195</v>
      </c>
      <c r="L10" s="22">
        <v>28850252364</v>
      </c>
      <c r="N10" s="22">
        <v>0</v>
      </c>
      <c r="P10" s="22">
        <v>20310849831</v>
      </c>
      <c r="R10" s="22">
        <v>49161102195</v>
      </c>
    </row>
    <row r="11" spans="1:18" ht="21.75" customHeight="1" x14ac:dyDescent="0.2">
      <c r="A11" s="40" t="s">
        <v>34</v>
      </c>
      <c r="B11" s="40"/>
      <c r="D11" s="22">
        <f>'سود اوراق بهادار'!N16</f>
        <v>106506843060</v>
      </c>
      <c r="F11" s="22">
        <v>84934100598</v>
      </c>
      <c r="H11" s="22">
        <v>-2531670547</v>
      </c>
      <c r="J11" s="22">
        <f t="shared" ref="J11:J34" si="0">D11+F11+H11</f>
        <v>188909273111</v>
      </c>
      <c r="L11" s="22">
        <v>106506843060</v>
      </c>
      <c r="N11" s="22">
        <v>84934100598</v>
      </c>
      <c r="P11" s="22">
        <v>-2531670547</v>
      </c>
      <c r="R11" s="22">
        <v>188909273111</v>
      </c>
    </row>
    <row r="12" spans="1:18" ht="21.75" customHeight="1" x14ac:dyDescent="0.2">
      <c r="A12" s="40" t="s">
        <v>50</v>
      </c>
      <c r="B12" s="40"/>
      <c r="D12" s="22">
        <v>213848233892</v>
      </c>
      <c r="F12" s="22">
        <v>672752334304</v>
      </c>
      <c r="H12" s="22">
        <v>12512198</v>
      </c>
      <c r="J12" s="22">
        <f t="shared" si="0"/>
        <v>886613080394</v>
      </c>
      <c r="L12" s="22">
        <v>213848233892</v>
      </c>
      <c r="N12" s="22">
        <v>672752334304</v>
      </c>
      <c r="P12" s="22">
        <v>12512198</v>
      </c>
      <c r="R12" s="22">
        <v>886613080394</v>
      </c>
    </row>
    <row r="13" spans="1:18" ht="21.75" customHeight="1" x14ac:dyDescent="0.2">
      <c r="A13" s="40" t="s">
        <v>74</v>
      </c>
      <c r="B13" s="40"/>
      <c r="D13" s="22">
        <v>21481862446</v>
      </c>
      <c r="F13" s="22">
        <v>46601187455</v>
      </c>
      <c r="H13" s="22">
        <f>199036396-39577</f>
        <v>198996819</v>
      </c>
      <c r="J13" s="22">
        <f t="shared" si="0"/>
        <v>68282046720</v>
      </c>
      <c r="L13" s="22">
        <v>21481862446</v>
      </c>
      <c r="N13" s="22">
        <v>46601187455</v>
      </c>
      <c r="P13" s="22">
        <v>198996819</v>
      </c>
      <c r="R13" s="22">
        <v>68282046720</v>
      </c>
    </row>
    <row r="14" spans="1:18" ht="21.75" customHeight="1" x14ac:dyDescent="0.2">
      <c r="A14" s="40" t="s">
        <v>77</v>
      </c>
      <c r="B14" s="40"/>
      <c r="D14" s="22">
        <v>97157179337</v>
      </c>
      <c r="F14" s="22">
        <v>247459937295</v>
      </c>
      <c r="H14" s="22">
        <v>346111705</v>
      </c>
      <c r="J14" s="22">
        <f t="shared" si="0"/>
        <v>344963228337</v>
      </c>
      <c r="L14" s="22">
        <v>97157179337</v>
      </c>
      <c r="N14" s="22">
        <v>247459937295</v>
      </c>
      <c r="P14" s="22">
        <v>346111705</v>
      </c>
      <c r="R14" s="22">
        <v>344963228337</v>
      </c>
    </row>
    <row r="15" spans="1:18" ht="21.75" customHeight="1" x14ac:dyDescent="0.2">
      <c r="A15" s="40" t="s">
        <v>89</v>
      </c>
      <c r="B15" s="40"/>
      <c r="D15" s="22">
        <v>999990515393</v>
      </c>
      <c r="F15" s="22">
        <v>0</v>
      </c>
      <c r="H15" s="22">
        <v>-262357264</v>
      </c>
      <c r="J15" s="22">
        <f t="shared" si="0"/>
        <v>999728158129</v>
      </c>
      <c r="L15" s="22">
        <v>999990515393</v>
      </c>
      <c r="N15" s="22">
        <v>0</v>
      </c>
      <c r="P15" s="22">
        <v>-262357264</v>
      </c>
      <c r="R15" s="22">
        <v>999728158129</v>
      </c>
    </row>
    <row r="16" spans="1:18" ht="21.75" customHeight="1" x14ac:dyDescent="0.2">
      <c r="A16" s="40" t="s">
        <v>101</v>
      </c>
      <c r="B16" s="40"/>
      <c r="D16" s="22">
        <v>41602129331</v>
      </c>
      <c r="F16" s="22">
        <v>-1400418509849</v>
      </c>
      <c r="H16" s="22">
        <v>-991036828</v>
      </c>
      <c r="J16" s="22">
        <f t="shared" si="0"/>
        <v>-1359807417346</v>
      </c>
      <c r="L16" s="22">
        <v>41602129331</v>
      </c>
      <c r="N16" s="22">
        <v>-1400418509849</v>
      </c>
      <c r="P16" s="22">
        <v>-991036828</v>
      </c>
      <c r="R16" s="22">
        <v>-1359807417346</v>
      </c>
    </row>
    <row r="17" spans="1:18" ht="21.75" customHeight="1" x14ac:dyDescent="0.2">
      <c r="A17" s="40" t="s">
        <v>104</v>
      </c>
      <c r="B17" s="40"/>
      <c r="D17" s="22">
        <v>82582951</v>
      </c>
      <c r="F17" s="22">
        <v>-75981313</v>
      </c>
      <c r="H17" s="22">
        <v>0</v>
      </c>
      <c r="J17" s="22">
        <f t="shared" si="0"/>
        <v>6601638</v>
      </c>
      <c r="L17" s="22">
        <v>82582951</v>
      </c>
      <c r="N17" s="22">
        <v>-75981313</v>
      </c>
      <c r="P17" s="22">
        <v>0</v>
      </c>
      <c r="R17" s="22">
        <v>6601638</v>
      </c>
    </row>
    <row r="18" spans="1:18" ht="21.75" customHeight="1" x14ac:dyDescent="0.2">
      <c r="A18" s="40" t="s">
        <v>80</v>
      </c>
      <c r="B18" s="40"/>
      <c r="D18" s="22">
        <v>185776978773</v>
      </c>
      <c r="F18" s="22">
        <v>0</v>
      </c>
      <c r="H18" s="22">
        <v>0</v>
      </c>
      <c r="J18" s="22">
        <f t="shared" si="0"/>
        <v>185776978773</v>
      </c>
      <c r="L18" s="22">
        <v>185776978773</v>
      </c>
      <c r="N18" s="22">
        <v>0</v>
      </c>
      <c r="P18" s="22">
        <v>0</v>
      </c>
      <c r="R18" s="22">
        <v>185776978773</v>
      </c>
    </row>
    <row r="19" spans="1:18" ht="21.75" customHeight="1" x14ac:dyDescent="0.2">
      <c r="A19" s="40" t="s">
        <v>86</v>
      </c>
      <c r="B19" s="40"/>
      <c r="D19" s="22">
        <v>25297821290</v>
      </c>
      <c r="F19" s="22">
        <v>0</v>
      </c>
      <c r="H19" s="22">
        <v>0</v>
      </c>
      <c r="J19" s="22">
        <f t="shared" si="0"/>
        <v>25297821290</v>
      </c>
      <c r="L19" s="22">
        <v>25297821290</v>
      </c>
      <c r="N19" s="22">
        <v>0</v>
      </c>
      <c r="P19" s="22">
        <v>0</v>
      </c>
      <c r="R19" s="22">
        <v>25297821290</v>
      </c>
    </row>
    <row r="20" spans="1:18" ht="21.75" customHeight="1" x14ac:dyDescent="0.2">
      <c r="A20" s="40" t="s">
        <v>44</v>
      </c>
      <c r="B20" s="40"/>
      <c r="D20" s="22">
        <v>291955591160</v>
      </c>
      <c r="F20" s="22">
        <v>328595611507</v>
      </c>
      <c r="H20" s="22">
        <v>0</v>
      </c>
      <c r="J20" s="22">
        <f t="shared" si="0"/>
        <v>620551202667</v>
      </c>
      <c r="L20" s="22">
        <v>291955591160</v>
      </c>
      <c r="N20" s="22">
        <v>328595611507</v>
      </c>
      <c r="P20" s="22">
        <v>0</v>
      </c>
      <c r="R20" s="22">
        <v>620551202667</v>
      </c>
    </row>
    <row r="21" spans="1:18" ht="21.75" customHeight="1" x14ac:dyDescent="0.2">
      <c r="A21" s="40" t="s">
        <v>107</v>
      </c>
      <c r="B21" s="40"/>
      <c r="D21" s="22">
        <f>'سود اوراق بهادار'!N19</f>
        <v>171569369573</v>
      </c>
      <c r="F21" s="22">
        <v>0</v>
      </c>
      <c r="H21" s="22">
        <v>0</v>
      </c>
      <c r="J21" s="22">
        <f t="shared" si="0"/>
        <v>171569369573</v>
      </c>
      <c r="L21" s="22">
        <v>171569369573</v>
      </c>
      <c r="N21" s="22">
        <v>0</v>
      </c>
      <c r="P21" s="22">
        <v>0</v>
      </c>
      <c r="R21" s="22">
        <v>171569369573</v>
      </c>
    </row>
    <row r="22" spans="1:18" ht="21.75" customHeight="1" x14ac:dyDescent="0.2">
      <c r="A22" s="40" t="s">
        <v>71</v>
      </c>
      <c r="B22" s="40"/>
      <c r="D22" s="22">
        <v>65861169017</v>
      </c>
      <c r="F22" s="22">
        <v>41398811410</v>
      </c>
      <c r="H22" s="22">
        <v>0</v>
      </c>
      <c r="J22" s="22">
        <f t="shared" si="0"/>
        <v>107259980427</v>
      </c>
      <c r="L22" s="22">
        <v>65861169017</v>
      </c>
      <c r="N22" s="22">
        <v>41398811410</v>
      </c>
      <c r="P22" s="22">
        <v>0</v>
      </c>
      <c r="R22" s="22">
        <v>107259980427</v>
      </c>
    </row>
    <row r="23" spans="1:18" ht="21.75" customHeight="1" x14ac:dyDescent="0.2">
      <c r="A23" s="40" t="s">
        <v>56</v>
      </c>
      <c r="B23" s="40"/>
      <c r="D23" s="22">
        <v>26459749020</v>
      </c>
      <c r="F23" s="22">
        <v>99945625000</v>
      </c>
      <c r="H23" s="22">
        <v>0</v>
      </c>
      <c r="J23" s="22">
        <f t="shared" si="0"/>
        <v>126405374020</v>
      </c>
      <c r="L23" s="22">
        <v>26459749020</v>
      </c>
      <c r="N23" s="22">
        <v>99945625000</v>
      </c>
      <c r="P23" s="22">
        <v>0</v>
      </c>
      <c r="R23" s="22">
        <v>126405374020</v>
      </c>
    </row>
    <row r="24" spans="1:18" ht="21.75" customHeight="1" x14ac:dyDescent="0.2">
      <c r="A24" s="40" t="s">
        <v>154</v>
      </c>
      <c r="B24" s="40"/>
      <c r="D24" s="22">
        <v>50028392370</v>
      </c>
      <c r="F24" s="22">
        <v>0</v>
      </c>
      <c r="H24" s="22">
        <v>0</v>
      </c>
      <c r="J24" s="22">
        <f t="shared" si="0"/>
        <v>50028392370</v>
      </c>
      <c r="L24" s="22">
        <v>50028392370</v>
      </c>
      <c r="N24" s="22">
        <v>0</v>
      </c>
      <c r="P24" s="22">
        <v>0</v>
      </c>
      <c r="R24" s="22">
        <v>50028392370</v>
      </c>
    </row>
    <row r="25" spans="1:18" ht="21.75" customHeight="1" x14ac:dyDescent="0.2">
      <c r="A25" s="40" t="s">
        <v>83</v>
      </c>
      <c r="B25" s="40"/>
      <c r="D25" s="22">
        <v>27487516110</v>
      </c>
      <c r="F25" s="22">
        <v>3999823913</v>
      </c>
      <c r="H25" s="22">
        <v>0</v>
      </c>
      <c r="J25" s="22">
        <f t="shared" si="0"/>
        <v>31487340023</v>
      </c>
      <c r="L25" s="22">
        <v>27487516110</v>
      </c>
      <c r="N25" s="22">
        <v>3999823913</v>
      </c>
      <c r="P25" s="22">
        <v>0</v>
      </c>
      <c r="R25" s="22">
        <v>31487340023</v>
      </c>
    </row>
    <row r="26" spans="1:18" ht="21.75" customHeight="1" x14ac:dyDescent="0.2">
      <c r="A26" s="40" t="s">
        <v>95</v>
      </c>
      <c r="B26" s="40"/>
      <c r="D26" s="22">
        <v>62873057389</v>
      </c>
      <c r="F26" s="22">
        <v>0</v>
      </c>
      <c r="H26" s="22">
        <v>0</v>
      </c>
      <c r="J26" s="22">
        <f t="shared" si="0"/>
        <v>62873057389</v>
      </c>
      <c r="L26" s="22">
        <v>62873057389</v>
      </c>
      <c r="N26" s="22">
        <v>0</v>
      </c>
      <c r="P26" s="22">
        <v>0</v>
      </c>
      <c r="R26" s="22">
        <v>62873057389</v>
      </c>
    </row>
    <row r="27" spans="1:18" ht="21.75" customHeight="1" x14ac:dyDescent="0.2">
      <c r="A27" s="40" t="s">
        <v>47</v>
      </c>
      <c r="B27" s="40"/>
      <c r="D27" s="22">
        <f>'سود اوراق بهادار'!N27</f>
        <v>54351105857</v>
      </c>
      <c r="F27" s="22">
        <v>22834336720</v>
      </c>
      <c r="H27" s="22">
        <v>0</v>
      </c>
      <c r="J27" s="22">
        <f t="shared" si="0"/>
        <v>77185442577</v>
      </c>
      <c r="L27" s="22">
        <v>54351105857</v>
      </c>
      <c r="N27" s="22">
        <v>22834336720</v>
      </c>
      <c r="P27" s="22">
        <v>0</v>
      </c>
      <c r="R27" s="22">
        <v>77185442577</v>
      </c>
    </row>
    <row r="28" spans="1:18" ht="21.75" customHeight="1" x14ac:dyDescent="0.2">
      <c r="A28" s="40" t="s">
        <v>92</v>
      </c>
      <c r="B28" s="40"/>
      <c r="D28" s="22">
        <f>'سود اوراق بهادار'!N28</f>
        <v>33818509050</v>
      </c>
      <c r="F28" s="22">
        <v>0</v>
      </c>
      <c r="H28" s="22">
        <v>0</v>
      </c>
      <c r="J28" s="22">
        <f t="shared" si="0"/>
        <v>33818509050</v>
      </c>
      <c r="L28" s="22">
        <v>33818509050</v>
      </c>
      <c r="N28" s="22">
        <v>0</v>
      </c>
      <c r="P28" s="22">
        <v>0</v>
      </c>
      <c r="R28" s="22">
        <v>33818509050</v>
      </c>
    </row>
    <row r="29" spans="1:18" ht="21.75" customHeight="1" x14ac:dyDescent="0.2">
      <c r="A29" s="40" t="s">
        <v>65</v>
      </c>
      <c r="B29" s="40"/>
      <c r="D29" s="22">
        <v>7656742200</v>
      </c>
      <c r="F29" s="22">
        <v>3358173000</v>
      </c>
      <c r="H29" s="22">
        <v>0</v>
      </c>
      <c r="J29" s="22">
        <f t="shared" si="0"/>
        <v>11014915200</v>
      </c>
      <c r="L29" s="22">
        <v>7656742200</v>
      </c>
      <c r="N29" s="22">
        <v>3358173000</v>
      </c>
      <c r="P29" s="22">
        <v>0</v>
      </c>
      <c r="R29" s="22">
        <v>11014915200</v>
      </c>
    </row>
    <row r="30" spans="1:18" ht="21.75" customHeight="1" x14ac:dyDescent="0.2">
      <c r="A30" s="40" t="s">
        <v>62</v>
      </c>
      <c r="B30" s="40"/>
      <c r="D30" s="22">
        <v>8595688927</v>
      </c>
      <c r="F30" s="22">
        <v>-7808561783</v>
      </c>
      <c r="H30" s="22">
        <v>0</v>
      </c>
      <c r="J30" s="22">
        <f t="shared" si="0"/>
        <v>787127144</v>
      </c>
      <c r="L30" s="22">
        <v>8595688927</v>
      </c>
      <c r="N30" s="22">
        <v>-7808561783</v>
      </c>
      <c r="P30" s="22">
        <v>0</v>
      </c>
      <c r="R30" s="22">
        <v>787127144</v>
      </c>
    </row>
    <row r="31" spans="1:18" ht="21.75" customHeight="1" x14ac:dyDescent="0.2">
      <c r="A31" s="40" t="s">
        <v>59</v>
      </c>
      <c r="B31" s="40"/>
      <c r="D31" s="22">
        <v>141637286</v>
      </c>
      <c r="F31" s="22">
        <v>0</v>
      </c>
      <c r="H31" s="22">
        <v>0</v>
      </c>
      <c r="J31" s="22">
        <f t="shared" si="0"/>
        <v>141637286</v>
      </c>
      <c r="L31" s="22">
        <v>141637286</v>
      </c>
      <c r="N31" s="22">
        <v>0</v>
      </c>
      <c r="P31" s="22">
        <v>0</v>
      </c>
      <c r="R31" s="22">
        <v>141637286</v>
      </c>
    </row>
    <row r="32" spans="1:18" ht="21.75" customHeight="1" x14ac:dyDescent="0.2">
      <c r="A32" s="40" t="s">
        <v>53</v>
      </c>
      <c r="B32" s="40"/>
      <c r="D32" s="22">
        <v>26629155722</v>
      </c>
      <c r="F32" s="22">
        <v>21190904590</v>
      </c>
      <c r="H32" s="22">
        <v>0</v>
      </c>
      <c r="J32" s="22">
        <f t="shared" si="0"/>
        <v>47820060312</v>
      </c>
      <c r="L32" s="22">
        <v>26629155722</v>
      </c>
      <c r="N32" s="22">
        <v>21190904590</v>
      </c>
      <c r="P32" s="22">
        <v>0</v>
      </c>
      <c r="R32" s="22">
        <v>47820060312</v>
      </c>
    </row>
    <row r="33" spans="1:18" ht="21.75" customHeight="1" x14ac:dyDescent="0.2">
      <c r="A33" s="40" t="s">
        <v>38</v>
      </c>
      <c r="B33" s="40"/>
      <c r="D33" s="22">
        <f>'سود اوراق بهادار'!N15</f>
        <v>47786593710</v>
      </c>
      <c r="F33" s="22">
        <v>220461726112</v>
      </c>
      <c r="H33" s="22">
        <v>0</v>
      </c>
      <c r="J33" s="22">
        <f t="shared" si="0"/>
        <v>268248319822</v>
      </c>
      <c r="L33" s="22">
        <v>47786593710</v>
      </c>
      <c r="N33" s="22">
        <v>220461726112</v>
      </c>
      <c r="P33" s="22">
        <v>0</v>
      </c>
      <c r="R33" s="22">
        <v>268248319822</v>
      </c>
    </row>
    <row r="34" spans="1:18" ht="21.75" customHeight="1" x14ac:dyDescent="0.2">
      <c r="A34" s="41" t="s">
        <v>41</v>
      </c>
      <c r="B34" s="41"/>
      <c r="D34" s="23">
        <f>'سود اوراق بهادار'!N17</f>
        <v>66096442620</v>
      </c>
      <c r="F34" s="23">
        <v>77385121349</v>
      </c>
      <c r="H34" s="23">
        <v>0</v>
      </c>
      <c r="J34" s="22">
        <f t="shared" si="0"/>
        <v>143481563969</v>
      </c>
      <c r="L34" s="23">
        <v>66096442620</v>
      </c>
      <c r="N34" s="23">
        <v>77385121349</v>
      </c>
      <c r="P34" s="23">
        <v>0</v>
      </c>
      <c r="R34" s="23">
        <v>143481563969</v>
      </c>
    </row>
    <row r="35" spans="1:18" ht="21.75" customHeight="1" x14ac:dyDescent="0.2">
      <c r="A35" s="34" t="s">
        <v>24</v>
      </c>
      <c r="B35" s="34"/>
      <c r="D35" s="14">
        <f>SUM(D9:D34)</f>
        <v>2661905118848</v>
      </c>
      <c r="F35" s="14">
        <f>SUM(F9:F34)</f>
        <v>462614640308</v>
      </c>
      <c r="H35" s="14">
        <f>SUM(H9:H34)</f>
        <v>16342739648</v>
      </c>
      <c r="J35" s="14">
        <f>SUM(J9:J34)</f>
        <v>3140862498804</v>
      </c>
      <c r="L35" s="14">
        <f>SUM(L9:L34)</f>
        <v>2661905118848</v>
      </c>
      <c r="N35" s="14">
        <f>SUM(N9:N34)</f>
        <v>462614640308</v>
      </c>
      <c r="P35" s="14">
        <f>SUM(P9:P34)</f>
        <v>16342739648</v>
      </c>
      <c r="R35" s="14">
        <f>SUM(R9:R34)</f>
        <v>3140862498804</v>
      </c>
    </row>
    <row r="36" spans="1:18" x14ac:dyDescent="0.2">
      <c r="D36" s="27"/>
    </row>
    <row r="38" spans="1:18" x14ac:dyDescent="0.2">
      <c r="D38" s="27"/>
      <c r="F38" s="27"/>
      <c r="H38" s="27"/>
    </row>
    <row r="39" spans="1:18" x14ac:dyDescent="0.2">
      <c r="H39" s="27"/>
    </row>
    <row r="40" spans="1:18" x14ac:dyDescent="0.2">
      <c r="F40" s="27"/>
    </row>
    <row r="41" spans="1:18" x14ac:dyDescent="0.2">
      <c r="F41" s="27"/>
    </row>
    <row r="42" spans="1:18" x14ac:dyDescent="0.2">
      <c r="H42" s="27"/>
    </row>
    <row r="44" spans="1:18" x14ac:dyDescent="0.2">
      <c r="F44" s="27"/>
    </row>
  </sheetData>
  <mergeCells count="34">
    <mergeCell ref="A33:B33"/>
    <mergeCell ref="A34:B34"/>
    <mergeCell ref="A35:B35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26"/>
  <sheetViews>
    <sheetView rightToLeft="1" topLeftCell="A17" workbookViewId="0">
      <selection activeCell="L24" sqref="L24"/>
    </sheetView>
  </sheetViews>
  <sheetFormatPr defaultRowHeight="18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53.85546875" style="12" bestFit="1" customWidth="1"/>
    <col min="7" max="7" width="1.28515625" style="12" customWidth="1"/>
    <col min="8" max="8" width="13" style="12" customWidth="1"/>
    <col min="9" max="9" width="1.28515625" style="12" customWidth="1"/>
    <col min="10" max="10" width="18.85546875" style="12" bestFit="1" customWidth="1"/>
    <col min="11" max="11" width="1.28515625" style="30" customWidth="1"/>
    <col min="12" max="12" width="33.140625" style="12" customWidth="1"/>
    <col min="13" max="13" width="1.28515625" style="30" customWidth="1"/>
    <col min="14" max="14" width="14.28515625" style="12" customWidth="1"/>
    <col min="15" max="15" width="1.28515625" style="30" customWidth="1"/>
    <col min="16" max="16" width="21.42578125" style="12" customWidth="1"/>
    <col min="17" max="17" width="0.28515625" customWidth="1"/>
    <col min="20" max="20" width="16.42578125" style="22" bestFit="1" customWidth="1"/>
  </cols>
  <sheetData>
    <row r="1" spans="1:16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1.75" customHeight="1" x14ac:dyDescent="0.2">
      <c r="A2" s="31" t="s">
        <v>126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4.45" customHeight="1" x14ac:dyDescent="0.2"/>
    <row r="5" spans="1:16" ht="14.45" customHeight="1" x14ac:dyDescent="0.2">
      <c r="A5" s="1" t="s">
        <v>155</v>
      </c>
      <c r="B5" s="32" t="s">
        <v>156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29.1" customHeight="1" x14ac:dyDescent="0.6">
      <c r="A6" s="1"/>
      <c r="B6" s="1"/>
      <c r="C6" s="1"/>
      <c r="D6" s="1"/>
      <c r="E6" s="1"/>
      <c r="F6" s="62"/>
      <c r="G6" s="62"/>
      <c r="H6" s="62"/>
      <c r="I6" s="62"/>
      <c r="J6" s="62"/>
      <c r="K6" s="63"/>
      <c r="L6" s="62"/>
      <c r="M6" s="63"/>
      <c r="N6" s="62"/>
      <c r="O6" s="63"/>
      <c r="P6" s="62"/>
    </row>
    <row r="7" spans="1:16" ht="14.45" customHeight="1" x14ac:dyDescent="0.2">
      <c r="A7" s="52" t="s">
        <v>159</v>
      </c>
      <c r="B7" s="52"/>
      <c r="D7" s="52" t="s">
        <v>160</v>
      </c>
      <c r="F7" s="52" t="s">
        <v>161</v>
      </c>
      <c r="H7" s="52" t="s">
        <v>15</v>
      </c>
      <c r="J7" s="52" t="s">
        <v>162</v>
      </c>
      <c r="L7" s="53" t="s">
        <v>157</v>
      </c>
      <c r="N7" s="52" t="s">
        <v>163</v>
      </c>
      <c r="P7" s="54" t="s">
        <v>158</v>
      </c>
    </row>
    <row r="8" spans="1:16" ht="27.75" customHeight="1" x14ac:dyDescent="0.2">
      <c r="A8" s="42"/>
      <c r="B8" s="42"/>
      <c r="D8" s="42"/>
      <c r="F8" s="42"/>
      <c r="H8" s="42"/>
      <c r="J8" s="42"/>
      <c r="L8" s="55"/>
      <c r="N8" s="42"/>
      <c r="P8" s="56"/>
    </row>
    <row r="9" spans="1:16" ht="14.45" customHeight="1" x14ac:dyDescent="0.2">
      <c r="A9" s="57"/>
      <c r="B9" s="57"/>
      <c r="D9" s="57"/>
      <c r="F9" s="57"/>
      <c r="H9" s="57"/>
      <c r="J9" s="57"/>
      <c r="L9" s="28"/>
      <c r="N9" s="57"/>
      <c r="P9" s="28"/>
    </row>
    <row r="10" spans="1:16" ht="35.1" customHeight="1" x14ac:dyDescent="0.45">
      <c r="A10" s="58" t="s">
        <v>199</v>
      </c>
      <c r="B10" s="59"/>
      <c r="D10" s="58" t="s">
        <v>164</v>
      </c>
      <c r="F10" s="20" t="s">
        <v>154</v>
      </c>
      <c r="H10" s="22">
        <v>6000000</v>
      </c>
      <c r="I10" s="22">
        <v>6000000</v>
      </c>
      <c r="J10" s="22">
        <v>6000000000000</v>
      </c>
      <c r="L10" s="22">
        <v>50028392370</v>
      </c>
      <c r="N10" s="20">
        <v>23</v>
      </c>
      <c r="O10" s="60"/>
      <c r="P10" s="20">
        <v>40.549999999999997</v>
      </c>
    </row>
    <row r="11" spans="1:16" ht="35.1" customHeight="1" x14ac:dyDescent="0.45">
      <c r="A11" s="58"/>
      <c r="B11" s="59"/>
      <c r="D11" s="58"/>
      <c r="F11" s="20" t="s">
        <v>44</v>
      </c>
      <c r="H11" s="22">
        <v>2500000</v>
      </c>
      <c r="I11" s="22"/>
      <c r="J11" s="22">
        <v>2500000000000</v>
      </c>
      <c r="L11" s="22">
        <v>88088114760</v>
      </c>
      <c r="N11" s="20">
        <v>23</v>
      </c>
      <c r="O11" s="60"/>
      <c r="P11" s="20">
        <v>38.46</v>
      </c>
    </row>
    <row r="12" spans="1:16" ht="35.1" customHeight="1" x14ac:dyDescent="0.45">
      <c r="A12" s="58"/>
      <c r="B12" s="59"/>
      <c r="D12" s="58"/>
      <c r="F12" s="20" t="s">
        <v>200</v>
      </c>
      <c r="H12" s="22">
        <v>6000000</v>
      </c>
      <c r="I12" s="22"/>
      <c r="J12" s="22">
        <v>6000000000000</v>
      </c>
      <c r="L12" s="22">
        <v>61925533980</v>
      </c>
      <c r="N12" s="20">
        <v>23</v>
      </c>
      <c r="O12" s="60"/>
      <c r="P12" s="20">
        <v>43.19</v>
      </c>
    </row>
    <row r="13" spans="1:16" ht="35.1" customHeight="1" x14ac:dyDescent="0.45">
      <c r="A13" s="58"/>
      <c r="B13" s="59"/>
      <c r="D13" s="58"/>
      <c r="F13" s="20" t="s">
        <v>34</v>
      </c>
      <c r="H13" s="22">
        <v>3809800</v>
      </c>
      <c r="I13" s="22"/>
      <c r="J13" s="22">
        <v>14775044446400</v>
      </c>
      <c r="L13" s="22">
        <v>106506843060</v>
      </c>
      <c r="N13" s="20" t="s">
        <v>201</v>
      </c>
      <c r="O13" s="60"/>
      <c r="P13" s="20">
        <v>39.83</v>
      </c>
    </row>
    <row r="14" spans="1:16" ht="35.1" customHeight="1" x14ac:dyDescent="0.45">
      <c r="A14" s="58"/>
      <c r="B14" s="59"/>
      <c r="D14" s="58"/>
      <c r="F14" s="20" t="s">
        <v>38</v>
      </c>
      <c r="H14" s="22">
        <v>4308000</v>
      </c>
      <c r="I14" s="22"/>
      <c r="J14" s="22">
        <v>5999967000000</v>
      </c>
      <c r="L14" s="22">
        <v>47786593710</v>
      </c>
      <c r="N14" s="20" t="s">
        <v>201</v>
      </c>
      <c r="O14" s="60"/>
      <c r="P14" s="20">
        <v>34.25</v>
      </c>
    </row>
    <row r="15" spans="1:16" ht="35.1" customHeight="1" x14ac:dyDescent="0.45">
      <c r="A15" s="58"/>
      <c r="B15" s="59"/>
      <c r="D15" s="58"/>
      <c r="F15" s="20" t="s">
        <v>41</v>
      </c>
      <c r="H15" s="22">
        <v>1004200</v>
      </c>
      <c r="I15" s="22"/>
      <c r="J15" s="22">
        <v>5999967000000</v>
      </c>
      <c r="L15" s="22">
        <v>66096442620</v>
      </c>
      <c r="N15" s="20" t="s">
        <v>201</v>
      </c>
      <c r="O15" s="60"/>
      <c r="P15" s="20">
        <v>48.21</v>
      </c>
    </row>
    <row r="16" spans="1:16" ht="35.1" customHeight="1" x14ac:dyDescent="0.45">
      <c r="A16" s="58"/>
      <c r="B16" s="59"/>
      <c r="D16" s="58"/>
      <c r="F16" s="20" t="s">
        <v>47</v>
      </c>
      <c r="H16" s="22">
        <v>2000000</v>
      </c>
      <c r="I16" s="22"/>
      <c r="J16" s="22">
        <v>2000000000000</v>
      </c>
      <c r="L16" s="22">
        <v>18134610120</v>
      </c>
      <c r="N16" s="20">
        <v>23</v>
      </c>
      <c r="O16" s="60"/>
      <c r="P16" s="20">
        <v>44.56</v>
      </c>
    </row>
    <row r="17" spans="1:16" ht="35.1" customHeight="1" x14ac:dyDescent="0.45">
      <c r="A17" s="58"/>
      <c r="B17" s="59"/>
      <c r="D17" s="58"/>
      <c r="F17" s="20" t="s">
        <v>50</v>
      </c>
      <c r="H17" s="22">
        <v>8000000</v>
      </c>
      <c r="I17" s="22"/>
      <c r="J17" s="22">
        <v>8000000000000</v>
      </c>
      <c r="L17" s="22">
        <v>61996721310</v>
      </c>
      <c r="N17" s="20">
        <v>23</v>
      </c>
      <c r="O17" s="60"/>
      <c r="P17" s="20">
        <v>33.799999999999997</v>
      </c>
    </row>
    <row r="18" spans="1:16" ht="35.1" customHeight="1" x14ac:dyDescent="0.45">
      <c r="A18" s="58"/>
      <c r="B18" s="59"/>
      <c r="D18" s="58"/>
      <c r="F18" s="20" t="s">
        <v>202</v>
      </c>
      <c r="H18" s="22">
        <v>38000000</v>
      </c>
      <c r="I18" s="22"/>
      <c r="J18" s="22">
        <v>38000000000000</v>
      </c>
      <c r="L18" s="22">
        <v>326260273980</v>
      </c>
      <c r="N18" s="20">
        <v>23</v>
      </c>
      <c r="O18" s="60"/>
      <c r="P18" s="20">
        <v>34.700000000000003</v>
      </c>
    </row>
    <row r="19" spans="1:16" ht="35.1" customHeight="1" x14ac:dyDescent="0.45">
      <c r="A19" s="58"/>
      <c r="B19" s="59"/>
      <c r="D19" s="58"/>
      <c r="F19" s="20" t="s">
        <v>53</v>
      </c>
      <c r="H19" s="22">
        <v>832807</v>
      </c>
      <c r="I19" s="22"/>
      <c r="J19" s="22">
        <v>832807000000</v>
      </c>
      <c r="L19" s="22">
        <v>15051903120</v>
      </c>
      <c r="N19" s="20">
        <v>18</v>
      </c>
      <c r="O19" s="60"/>
      <c r="P19" s="20">
        <v>53.77</v>
      </c>
    </row>
    <row r="20" spans="1:16" ht="35.1" customHeight="1" x14ac:dyDescent="0.45">
      <c r="A20" s="58"/>
      <c r="B20" s="59"/>
      <c r="D20" s="58"/>
      <c r="F20" s="20" t="s">
        <v>203</v>
      </c>
      <c r="H20" s="22">
        <v>5000000</v>
      </c>
      <c r="I20" s="22"/>
      <c r="J20" s="22">
        <v>4934254171000</v>
      </c>
      <c r="L20" s="22"/>
      <c r="N20" s="20">
        <v>18</v>
      </c>
      <c r="O20" s="60"/>
      <c r="P20" s="20">
        <v>39.479999999999997</v>
      </c>
    </row>
    <row r="21" spans="1:16" ht="35.1" customHeight="1" x14ac:dyDescent="0.45">
      <c r="A21" s="58"/>
      <c r="B21" s="59"/>
      <c r="D21" s="58"/>
      <c r="F21" s="20" t="s">
        <v>56</v>
      </c>
      <c r="H21" s="22">
        <v>1000000</v>
      </c>
      <c r="I21" s="22"/>
      <c r="J21" s="22">
        <v>1000000000000</v>
      </c>
      <c r="L21" s="22">
        <v>8542234320</v>
      </c>
      <c r="N21" s="20">
        <v>23</v>
      </c>
      <c r="O21" s="60"/>
      <c r="P21" s="20">
        <v>40.97</v>
      </c>
    </row>
    <row r="22" spans="1:16" ht="35.1" customHeight="1" x14ac:dyDescent="0.45">
      <c r="A22" s="58"/>
      <c r="B22" s="59"/>
      <c r="D22" s="58"/>
      <c r="F22" s="20" t="s">
        <v>204</v>
      </c>
      <c r="H22" s="22">
        <v>1000000</v>
      </c>
      <c r="I22" s="22"/>
      <c r="J22" s="22">
        <v>1000000000000</v>
      </c>
      <c r="L22" s="22">
        <v>7709016390</v>
      </c>
      <c r="N22" s="20">
        <v>23</v>
      </c>
      <c r="O22" s="60"/>
      <c r="P22" s="20">
        <v>40</v>
      </c>
    </row>
    <row r="23" spans="1:16" ht="35.1" customHeight="1" x14ac:dyDescent="0.45">
      <c r="A23" s="58"/>
      <c r="B23" s="59"/>
      <c r="D23" s="58"/>
      <c r="F23" s="20" t="s">
        <v>83</v>
      </c>
      <c r="H23" s="22">
        <v>1000000</v>
      </c>
      <c r="I23" s="22"/>
      <c r="J23" s="22">
        <v>1000000000000</v>
      </c>
      <c r="L23" s="22">
        <v>8887111710</v>
      </c>
      <c r="N23" s="20">
        <v>23</v>
      </c>
      <c r="O23" s="60"/>
      <c r="P23" s="20">
        <v>41.07</v>
      </c>
    </row>
    <row r="24" spans="1:16" ht="35.1" customHeight="1" thickBot="1" x14ac:dyDescent="0.25">
      <c r="A24" s="3"/>
      <c r="B24" s="3"/>
      <c r="D24" s="3"/>
      <c r="L24" s="61">
        <f>SUM(L10:L23)</f>
        <v>867013791450</v>
      </c>
    </row>
    <row r="25" spans="1:16" ht="19.5" thickTop="1" x14ac:dyDescent="0.2">
      <c r="L25" s="27"/>
    </row>
    <row r="26" spans="1:16" x14ac:dyDescent="0.2">
      <c r="L26" s="27"/>
    </row>
  </sheetData>
  <mergeCells count="14">
    <mergeCell ref="A7:B8"/>
    <mergeCell ref="D7:D8"/>
    <mergeCell ref="F7:F8"/>
    <mergeCell ref="H7:H8"/>
    <mergeCell ref="J7:J8"/>
    <mergeCell ref="A10:B23"/>
    <mergeCell ref="D10:D23"/>
    <mergeCell ref="A1:P1"/>
    <mergeCell ref="A2:P2"/>
    <mergeCell ref="A3:P3"/>
    <mergeCell ref="B5:P5"/>
    <mergeCell ref="L7:L8"/>
    <mergeCell ref="N7:N8"/>
    <mergeCell ref="P7:P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"/>
  <sheetViews>
    <sheetView rightToLeft="1" topLeftCell="A4" workbookViewId="0">
      <selection activeCell="J16" sqref="J1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style="12" customWidth="1"/>
    <col min="5" max="5" width="1.28515625" style="12" customWidth="1"/>
    <col min="6" max="6" width="20.7109375" style="12" customWidth="1"/>
    <col min="7" max="7" width="1.28515625" style="12" customWidth="1"/>
    <col min="8" max="8" width="19.42578125" style="12" customWidth="1"/>
    <col min="9" max="9" width="1.28515625" style="12" customWidth="1"/>
    <col min="10" max="10" width="19.42578125" style="12" customWidth="1"/>
    <col min="11" max="11" width="0.28515625" customWidth="1"/>
  </cols>
  <sheetData>
    <row r="1" spans="1:10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1.75" customHeight="1" x14ac:dyDescent="0.2">
      <c r="A2" s="31" t="s">
        <v>126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4.45" customHeight="1" x14ac:dyDescent="0.2"/>
    <row r="5" spans="1:10" ht="14.45" customHeight="1" x14ac:dyDescent="0.2">
      <c r="A5" s="1" t="s">
        <v>165</v>
      </c>
      <c r="B5" s="32" t="s">
        <v>166</v>
      </c>
      <c r="C5" s="32"/>
      <c r="D5" s="32"/>
      <c r="E5" s="32"/>
      <c r="F5" s="32"/>
      <c r="G5" s="32"/>
      <c r="H5" s="32"/>
      <c r="I5" s="32"/>
      <c r="J5" s="32"/>
    </row>
    <row r="6" spans="1:10" ht="14.45" customHeight="1" x14ac:dyDescent="0.2">
      <c r="D6" s="33" t="s">
        <v>143</v>
      </c>
      <c r="E6" s="33"/>
      <c r="F6" s="33"/>
      <c r="H6" s="33" t="s">
        <v>144</v>
      </c>
      <c r="I6" s="33"/>
      <c r="J6" s="33"/>
    </row>
    <row r="7" spans="1:10" ht="36.4" customHeight="1" x14ac:dyDescent="0.2">
      <c r="A7" s="33" t="s">
        <v>167</v>
      </c>
      <c r="B7" s="33"/>
      <c r="D7" s="10" t="s">
        <v>168</v>
      </c>
      <c r="E7" s="26"/>
      <c r="F7" s="10" t="s">
        <v>169</v>
      </c>
      <c r="H7" s="10" t="s">
        <v>168</v>
      </c>
      <c r="I7" s="26"/>
      <c r="J7" s="10" t="s">
        <v>169</v>
      </c>
    </row>
    <row r="8" spans="1:10" ht="21.75" customHeight="1" x14ac:dyDescent="0.2">
      <c r="A8" s="6" t="s">
        <v>196</v>
      </c>
      <c r="B8" s="6"/>
      <c r="D8" s="19">
        <v>804081636216</v>
      </c>
      <c r="F8" s="18">
        <f>D8/D$16*100</f>
        <v>64.875756406001685</v>
      </c>
      <c r="H8" s="19">
        <v>804081636216</v>
      </c>
      <c r="J8" s="18">
        <v>64.875756406001685</v>
      </c>
    </row>
    <row r="9" spans="1:10" ht="21.75" customHeight="1" x14ac:dyDescent="0.2">
      <c r="A9" s="7" t="s">
        <v>188</v>
      </c>
      <c r="B9" s="7"/>
      <c r="D9" s="22">
        <v>51540</v>
      </c>
      <c r="F9" s="21">
        <f t="shared" ref="F9:F15" si="0">D9/D$16*100</f>
        <v>4.1584042397743691E-6</v>
      </c>
      <c r="H9" s="22">
        <v>51540</v>
      </c>
      <c r="J9" s="21">
        <v>4.1584042397743691E-6</v>
      </c>
    </row>
    <row r="10" spans="1:10" ht="21.75" customHeight="1" x14ac:dyDescent="0.2">
      <c r="A10" s="7" t="s">
        <v>189</v>
      </c>
      <c r="B10" s="7"/>
      <c r="D10" s="22">
        <v>14930137002</v>
      </c>
      <c r="F10" s="21">
        <f t="shared" si="0"/>
        <v>1.2046089446940045</v>
      </c>
      <c r="H10" s="22">
        <v>14930137002</v>
      </c>
      <c r="J10" s="21">
        <v>1.2046089446940045</v>
      </c>
    </row>
    <row r="11" spans="1:10" ht="21.75" customHeight="1" x14ac:dyDescent="0.2">
      <c r="A11" s="7" t="s">
        <v>190</v>
      </c>
      <c r="B11" s="7"/>
      <c r="D11" s="22">
        <v>59671577155</v>
      </c>
      <c r="F11" s="21">
        <f t="shared" si="0"/>
        <v>4.8144846611442649</v>
      </c>
      <c r="H11" s="22">
        <v>59671577155</v>
      </c>
      <c r="J11" s="21">
        <v>4.8144846611442649</v>
      </c>
    </row>
    <row r="12" spans="1:10" ht="21.75" customHeight="1" x14ac:dyDescent="0.2">
      <c r="A12" s="7" t="s">
        <v>191</v>
      </c>
      <c r="B12" s="7"/>
      <c r="D12" s="22">
        <v>342766532076</v>
      </c>
      <c r="F12" s="21">
        <f t="shared" si="0"/>
        <v>27.655448200186182</v>
      </c>
      <c r="H12" s="22">
        <v>342766532076</v>
      </c>
      <c r="J12" s="21">
        <v>27.655448200186182</v>
      </c>
    </row>
    <row r="13" spans="1:10" ht="21.75" customHeight="1" x14ac:dyDescent="0.2">
      <c r="A13" s="7" t="s">
        <v>192</v>
      </c>
      <c r="B13" s="7"/>
      <c r="D13" s="22">
        <v>17964071851</v>
      </c>
      <c r="F13" s="21">
        <f t="shared" si="0"/>
        <v>1.4493960525574274</v>
      </c>
      <c r="H13" s="22">
        <v>17964071851</v>
      </c>
      <c r="J13" s="21">
        <v>1.4493960525574274</v>
      </c>
    </row>
    <row r="14" spans="1:10" ht="21.75" customHeight="1" x14ac:dyDescent="0.2">
      <c r="A14" s="7" t="s">
        <v>193</v>
      </c>
      <c r="B14" s="7"/>
      <c r="D14" s="22">
        <v>1193881</v>
      </c>
      <c r="F14" s="21">
        <f t="shared" si="0"/>
        <v>9.6325956775049741E-5</v>
      </c>
      <c r="H14" s="22">
        <v>1193881</v>
      </c>
      <c r="J14" s="21">
        <v>9.6325956775049741E-5</v>
      </c>
    </row>
    <row r="15" spans="1:10" ht="21.75" customHeight="1" x14ac:dyDescent="0.2">
      <c r="A15" s="7" t="s">
        <v>197</v>
      </c>
      <c r="B15" s="7"/>
      <c r="D15" s="22">
        <v>2543918</v>
      </c>
      <c r="F15" s="21">
        <f t="shared" si="0"/>
        <v>2.0525105542953695E-4</v>
      </c>
      <c r="H15" s="22">
        <v>2543918</v>
      </c>
      <c r="J15" s="21">
        <v>2.0525105542953695E-4</v>
      </c>
    </row>
    <row r="16" spans="1:10" ht="21.75" customHeight="1" thickBot="1" x14ac:dyDescent="0.25">
      <c r="A16" s="34" t="s">
        <v>24</v>
      </c>
      <c r="B16" s="34"/>
      <c r="D16" s="14">
        <f>SUM(D8:D15)</f>
        <v>1239417743639</v>
      </c>
      <c r="F16" s="29">
        <f>SUM(F8:F15)</f>
        <v>100.00000000000001</v>
      </c>
      <c r="H16" s="14">
        <f>SUM(H8:H15)</f>
        <v>1239417743639</v>
      </c>
      <c r="J16" s="29">
        <f>SUM(J8:J15)</f>
        <v>100.00000000000001</v>
      </c>
    </row>
  </sheetData>
  <mergeCells count="8">
    <mergeCell ref="A7:B7"/>
    <mergeCell ref="A16:B16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2026-01-25T10:17:57Z</dcterms:created>
  <dcterms:modified xsi:type="dcterms:W3CDTF">2026-01-26T09:49:32Z</dcterms:modified>
</cp:coreProperties>
</file>