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با درآمد ثابت نگین سامان\پرتفو\1404\"/>
    </mc:Choice>
  </mc:AlternateContent>
  <xr:revisionPtr revIDLastSave="0" documentId="13_ncr:1_{C8605C37-78C5-4B63-9328-0C21B88763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واحدهای صندوق" sheetId="4" r:id="rId1"/>
    <sheet name="اوراق" sheetId="5" r:id="rId2"/>
    <sheet name="تعدیل قیمت" sheetId="6" r:id="rId3"/>
    <sheet name="سپرده" sheetId="7" r:id="rId4"/>
    <sheet name="درآمد" sheetId="8" r:id="rId5"/>
    <sheet name="درآمد سرمایه گذاری در سهام" sheetId="9" r:id="rId6"/>
    <sheet name="درآمد سرمایه گذاری در صندوق" sheetId="10" r:id="rId7"/>
    <sheet name="درآمد سرمایه گذاری در اوراق به" sheetId="11" r:id="rId8"/>
    <sheet name="مبالغ تخصیصی اوراق" sheetId="12" r:id="rId9"/>
    <sheet name="درآمد سپرده بانکی" sheetId="13" r:id="rId10"/>
    <sheet name="سایر درآمدها" sheetId="14" r:id="rId11"/>
    <sheet name="سود اوراق بهادار" sheetId="17" r:id="rId12"/>
    <sheet name="سود سپرده بانکی" sheetId="18" r:id="rId13"/>
    <sheet name="درآمد ناشی از فروش" sheetId="19" r:id="rId14"/>
    <sheet name="درآمد ناشی از تغییر قیمت اوراق" sheetId="21" r:id="rId15"/>
  </sheets>
  <definedNames>
    <definedName name="_xlnm.Print_Area" localSheetId="1">اوراق!$A$1:$AM$36</definedName>
    <definedName name="_xlnm.Print_Area" localSheetId="2">'تعدیل قیمت'!$A$1:$N$15</definedName>
    <definedName name="_xlnm.Print_Area" localSheetId="4">درآمد!$A$1:$K$13</definedName>
    <definedName name="_xlnm.Print_Area" localSheetId="9">'درآمد سپرده بانکی'!$A$1:$K$20</definedName>
    <definedName name="_xlnm.Print_Area" localSheetId="7">'درآمد سرمایه گذاری در اوراق به'!$A$1:$S$65</definedName>
    <definedName name="_xlnm.Print_Area" localSheetId="5">'درآمد سرمایه گذاری در سهام'!$A$1:$X$10</definedName>
    <definedName name="_xlnm.Print_Area" localSheetId="6">'درآمد سرمایه گذاری در صندوق'!$A$1:$X$11</definedName>
    <definedName name="_xlnm.Print_Area" localSheetId="14">'درآمد ناشی از تغییر قیمت اوراق'!$A$1:$S$30</definedName>
    <definedName name="_xlnm.Print_Area" localSheetId="13">'درآمد ناشی از فروش'!$A$1:$S$47</definedName>
    <definedName name="_xlnm.Print_Area" localSheetId="10">'سایر درآمدها'!$A$1:$G$11</definedName>
    <definedName name="_xlnm.Print_Area" localSheetId="3">سپرده!$A$1:$M$18</definedName>
    <definedName name="_xlnm.Print_Area" localSheetId="11">'سود اوراق بهادار'!$A$1:$S$61</definedName>
    <definedName name="_xlnm.Print_Area" localSheetId="12">'سود سپرده بانکی'!$A$1:$N$20</definedName>
    <definedName name="_xlnm.Print_Area" localSheetId="8">'مبالغ تخصیصی اوراق'!$A$1:$R$19</definedName>
    <definedName name="_xlnm.Print_Area" localSheetId="0">'واحدهای صندوق'!$A$1:$AB$10</definedName>
  </definedNames>
  <calcPr calcId="191029"/>
</workbook>
</file>

<file path=xl/calcChain.xml><?xml version="1.0" encoding="utf-8"?>
<calcChain xmlns="http://schemas.openxmlformats.org/spreadsheetml/2006/main">
  <c r="L25" i="12" l="1"/>
  <c r="L18" i="7" l="1"/>
  <c r="W11" i="10"/>
  <c r="W10" i="10"/>
  <c r="W9" i="10"/>
  <c r="W10" i="9"/>
  <c r="W9" i="9"/>
  <c r="J9" i="8"/>
  <c r="J10" i="8"/>
  <c r="J11" i="8"/>
  <c r="J12" i="8"/>
  <c r="J8" i="8"/>
  <c r="J13" i="8" s="1"/>
  <c r="L11" i="10"/>
  <c r="L10" i="10"/>
  <c r="L9" i="10"/>
  <c r="D51" i="11"/>
  <c r="D48" i="11"/>
  <c r="D47" i="11"/>
  <c r="D55" i="11"/>
  <c r="H35" i="17"/>
  <c r="H10" i="17"/>
  <c r="L10" i="17" s="1"/>
  <c r="H11" i="17"/>
  <c r="H18" i="17"/>
  <c r="F12" i="8"/>
  <c r="F11" i="8"/>
  <c r="F9" i="8"/>
  <c r="F8" i="8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6" i="11"/>
  <c r="J57" i="11"/>
  <c r="J58" i="11"/>
  <c r="J59" i="11"/>
  <c r="J60" i="11"/>
  <c r="J61" i="11"/>
  <c r="J62" i="11"/>
  <c r="J63" i="11"/>
  <c r="J64" i="11"/>
  <c r="J9" i="11"/>
  <c r="F65" i="11"/>
  <c r="H65" i="11"/>
  <c r="H10" i="11"/>
  <c r="H9" i="11"/>
  <c r="H12" i="11"/>
  <c r="H15" i="11"/>
  <c r="H18" i="11"/>
  <c r="D43" i="11"/>
  <c r="D64" i="11"/>
  <c r="D50" i="11"/>
  <c r="D14" i="11"/>
  <c r="D11" i="11"/>
  <c r="D9" i="11"/>
  <c r="H59" i="17"/>
  <c r="L59" i="17" s="1"/>
  <c r="H34" i="17"/>
  <c r="L9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44" i="17"/>
  <c r="L45" i="17"/>
  <c r="L46" i="17"/>
  <c r="L47" i="17"/>
  <c r="L48" i="17"/>
  <c r="L49" i="17"/>
  <c r="L50" i="17"/>
  <c r="L51" i="17"/>
  <c r="L52" i="17"/>
  <c r="L53" i="17"/>
  <c r="L54" i="17"/>
  <c r="L55" i="17"/>
  <c r="L56" i="17"/>
  <c r="L57" i="17"/>
  <c r="L58" i="17"/>
  <c r="L60" i="17"/>
  <c r="L8" i="17"/>
  <c r="H15" i="17"/>
  <c r="I10" i="19"/>
  <c r="I15" i="19"/>
  <c r="I17" i="19"/>
  <c r="G11" i="19"/>
  <c r="I11" i="19" s="1"/>
  <c r="G13" i="19"/>
  <c r="G16" i="19"/>
  <c r="G47" i="19"/>
  <c r="E47" i="19"/>
  <c r="I9" i="19"/>
  <c r="I12" i="19"/>
  <c r="I13" i="19"/>
  <c r="I14" i="19"/>
  <c r="I16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8" i="19"/>
  <c r="G10" i="19"/>
  <c r="L51" i="11"/>
  <c r="R51" i="11" s="1"/>
  <c r="L55" i="11"/>
  <c r="R55" i="11" s="1"/>
  <c r="L47" i="11"/>
  <c r="L48" i="11"/>
  <c r="L45" i="11"/>
  <c r="N12" i="17"/>
  <c r="N35" i="17"/>
  <c r="R35" i="17" s="1"/>
  <c r="N10" i="17"/>
  <c r="N11" i="17"/>
  <c r="N18" i="17"/>
  <c r="P65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2" i="11"/>
  <c r="R53" i="11"/>
  <c r="R54" i="11"/>
  <c r="R56" i="11"/>
  <c r="R57" i="11"/>
  <c r="R58" i="11"/>
  <c r="R59" i="11"/>
  <c r="R60" i="11"/>
  <c r="R61" i="11"/>
  <c r="R62" i="11"/>
  <c r="R63" i="11"/>
  <c r="R64" i="11"/>
  <c r="R9" i="11"/>
  <c r="N65" i="11"/>
  <c r="N55" i="11"/>
  <c r="L14" i="11"/>
  <c r="L65" i="11" s="1"/>
  <c r="L43" i="11"/>
  <c r="L64" i="11"/>
  <c r="L50" i="11"/>
  <c r="L11" i="11"/>
  <c r="L9" i="11"/>
  <c r="J20" i="13"/>
  <c r="J9" i="13"/>
  <c r="J10" i="13"/>
  <c r="J11" i="13"/>
  <c r="J12" i="13"/>
  <c r="J13" i="13"/>
  <c r="J14" i="13"/>
  <c r="J15" i="13"/>
  <c r="J16" i="13"/>
  <c r="J17" i="13"/>
  <c r="J18" i="13"/>
  <c r="J19" i="13"/>
  <c r="J8" i="13"/>
  <c r="F20" i="13"/>
  <c r="F9" i="13"/>
  <c r="F10" i="13"/>
  <c r="F11" i="13"/>
  <c r="F12" i="13"/>
  <c r="F13" i="13"/>
  <c r="F14" i="13"/>
  <c r="F15" i="13"/>
  <c r="F16" i="13"/>
  <c r="F17" i="13"/>
  <c r="F18" i="13"/>
  <c r="F19" i="13"/>
  <c r="F8" i="13"/>
  <c r="H20" i="13"/>
  <c r="D20" i="13"/>
  <c r="N15" i="17"/>
  <c r="R15" i="17" s="1"/>
  <c r="R25" i="17"/>
  <c r="R26" i="17"/>
  <c r="R27" i="17"/>
  <c r="N34" i="17"/>
  <c r="J61" i="17"/>
  <c r="P61" i="17"/>
  <c r="R9" i="17"/>
  <c r="R10" i="17"/>
  <c r="R11" i="17"/>
  <c r="R12" i="17"/>
  <c r="R13" i="17"/>
  <c r="R14" i="17"/>
  <c r="R16" i="17"/>
  <c r="R17" i="17"/>
  <c r="R18" i="17"/>
  <c r="R19" i="17"/>
  <c r="R20" i="17"/>
  <c r="R21" i="17"/>
  <c r="R22" i="17"/>
  <c r="R23" i="17"/>
  <c r="R24" i="17"/>
  <c r="R28" i="17"/>
  <c r="R29" i="17"/>
  <c r="R30" i="17"/>
  <c r="R31" i="17"/>
  <c r="R32" i="17"/>
  <c r="R33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60" i="17"/>
  <c r="R8" i="17"/>
  <c r="N59" i="17"/>
  <c r="R59" i="17" s="1"/>
  <c r="M20" i="18"/>
  <c r="K20" i="18"/>
  <c r="I20" i="18"/>
  <c r="G20" i="18"/>
  <c r="E20" i="18"/>
  <c r="C20" i="18"/>
  <c r="Q30" i="21"/>
  <c r="Q18" i="21"/>
  <c r="J18" i="7"/>
  <c r="H18" i="7"/>
  <c r="F18" i="7"/>
  <c r="D18" i="7"/>
  <c r="L10" i="7"/>
  <c r="L11" i="7"/>
  <c r="L12" i="7"/>
  <c r="L13" i="7"/>
  <c r="L14" i="7"/>
  <c r="L15" i="7"/>
  <c r="L16" i="7"/>
  <c r="L17" i="7"/>
  <c r="L9" i="7"/>
  <c r="AL36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9" i="5"/>
  <c r="AA9" i="4"/>
  <c r="AA10" i="4" s="1"/>
  <c r="J55" i="11" l="1"/>
  <c r="J65" i="11" s="1"/>
  <c r="F10" i="8" s="1"/>
  <c r="F13" i="8" s="1"/>
  <c r="H8" i="8" s="1"/>
  <c r="D65" i="11"/>
  <c r="H61" i="17"/>
  <c r="L61" i="17"/>
  <c r="I47" i="19"/>
  <c r="R65" i="11"/>
  <c r="N61" i="17"/>
  <c r="R34" i="17"/>
  <c r="R61" i="17" s="1"/>
  <c r="H10" i="8" l="1"/>
  <c r="H11" i="8"/>
  <c r="H12" i="8"/>
  <c r="H9" i="8"/>
  <c r="H13" i="8" s="1"/>
</calcChain>
</file>

<file path=xl/sharedStrings.xml><?xml version="1.0" encoding="utf-8"?>
<sst xmlns="http://schemas.openxmlformats.org/spreadsheetml/2006/main" count="690" uniqueCount="270">
  <si>
    <t>صندوق سرمایه‌گذاری در اوراق بهادار با درآمد ثابت نگین سامان</t>
  </si>
  <si>
    <t>صورت وضعیت پرتفوی</t>
  </si>
  <si>
    <t>برای ماه منتهی به 1404/09/30</t>
  </si>
  <si>
    <t>1404/08/30</t>
  </si>
  <si>
    <t>تغییرات طی دوره</t>
  </si>
  <si>
    <t>1404/09/30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</si>
  <si>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</si>
  <si>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</si>
  <si>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</si>
  <si>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</si>
  <si>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</si>
  <si>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</si>
  <si>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</si>
  <si>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</si>
  <si>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نرخ سود موثر</t>
  </si>
  <si>
    <t>تعداد اوراق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</si>
  <si>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</si>
  <si>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</si>
  <si>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</si>
  <si>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</si>
  <si>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</si>
  <si>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</si>
  <si>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</si>
  <si>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ثروت هیوا-س</t>
  </si>
  <si>
    <t>جمع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</si>
  <si>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</si>
  <si>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</si>
  <si>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</si>
  <si>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</si>
  <si>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</si>
  <si>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</si>
  <si>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</si>
  <si>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</si>
  <si>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</si>
  <si>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گازمایع کنگان051</t>
  </si>
  <si>
    <t>بله</t>
  </si>
  <si>
    <t>1403/09/28</t>
  </si>
  <si>
    <t>1405/03/28</t>
  </si>
  <si>
    <t>سلف موازی متانول سبلان053</t>
  </si>
  <si>
    <t>1403/05/14</t>
  </si>
  <si>
    <t>1405/05/14</t>
  </si>
  <si>
    <t>سلف موازی هیدروکربن آفتاب061</t>
  </si>
  <si>
    <t>1404/02/03</t>
  </si>
  <si>
    <t>1406/02/03</t>
  </si>
  <si>
    <t>اجاره تابان فرداکاران14061205</t>
  </si>
  <si>
    <t>1403/12/05</t>
  </si>
  <si>
    <t>1406/12/05</t>
  </si>
  <si>
    <t>اجاره تابان فرداکاردان14070603</t>
  </si>
  <si>
    <t>1404/06/03</t>
  </si>
  <si>
    <t>1407/06/03</t>
  </si>
  <si>
    <t>اجاره گهرزمین کاردان14070822</t>
  </si>
  <si>
    <t>1403/08/22</t>
  </si>
  <si>
    <t>1407/08/22</t>
  </si>
  <si>
    <t>اسناد خزانه-م7بودجه02-040910</t>
  </si>
  <si>
    <t>1402/12/20</t>
  </si>
  <si>
    <t>1404/09/10</t>
  </si>
  <si>
    <t>صکوک اجاره فارس073-بدون ضامن</t>
  </si>
  <si>
    <t>1403/03/07</t>
  </si>
  <si>
    <t>1407/03/07</t>
  </si>
  <si>
    <t>صکوک اجاره فارس840-بدون ضامن</t>
  </si>
  <si>
    <t>1404/04/30</t>
  </si>
  <si>
    <t>1408/04/30</t>
  </si>
  <si>
    <t>صکوک مرابحه دعبید12-3ماهه18%</t>
  </si>
  <si>
    <t>1400/12/25</t>
  </si>
  <si>
    <t>1404/12/25</t>
  </si>
  <si>
    <t>صکوک مرابحه صایپا409-3ماهه 18%</t>
  </si>
  <si>
    <t>1400/09/24</t>
  </si>
  <si>
    <t>1404/09/24</t>
  </si>
  <si>
    <t>صکوک مرابحه وتوصا712-3ماهه23%</t>
  </si>
  <si>
    <t>1403/12/13</t>
  </si>
  <si>
    <t>1407/12/13</t>
  </si>
  <si>
    <t>مرابحه عام دولت118-ش.خ060725</t>
  </si>
  <si>
    <t>1401/07/25</t>
  </si>
  <si>
    <t>1406/07/25</t>
  </si>
  <si>
    <t>مرابحه عام دولت140-ش.خ050504</t>
  </si>
  <si>
    <t>1402/07/04</t>
  </si>
  <si>
    <t>1405/05/04</t>
  </si>
  <si>
    <t>مرابحه عام دولت145-ش.خ050707</t>
  </si>
  <si>
    <t>1402/09/07</t>
  </si>
  <si>
    <t>1405/07/07</t>
  </si>
  <si>
    <t>مرابحه عام دولت174-ش.خ041027</t>
  </si>
  <si>
    <t>1403/06/27</t>
  </si>
  <si>
    <t>1404/10/27</t>
  </si>
  <si>
    <t>مرابحه عام دولت209-ش.خ050821</t>
  </si>
  <si>
    <t>1403/12/21</t>
  </si>
  <si>
    <t>1405/08/21</t>
  </si>
  <si>
    <t>مرابحه عام دولت244-ش.خ070913</t>
  </si>
  <si>
    <t>1404/08/13</t>
  </si>
  <si>
    <t>1407/09/13</t>
  </si>
  <si>
    <t>مرابحه عام دولت247-ش.خ070920</t>
  </si>
  <si>
    <t>1404/08/20</t>
  </si>
  <si>
    <t>1407/09/20</t>
  </si>
  <si>
    <t>مرابحه ف.لبنی رامک شیراز071114</t>
  </si>
  <si>
    <t>1403/11/14</t>
  </si>
  <si>
    <t>1407/11/14</t>
  </si>
  <si>
    <t>مرابحه ف.لبنی رامک شیراز080629</t>
  </si>
  <si>
    <t>1404/06/29</t>
  </si>
  <si>
    <t>1408/06/29</t>
  </si>
  <si>
    <t>مرابحه لورچ 080202</t>
  </si>
  <si>
    <t>1403/02/02</t>
  </si>
  <si>
    <t>1408/02/02</t>
  </si>
  <si>
    <t>مشارکت ش قم612-3 ماهه 20.5%</t>
  </si>
  <si>
    <t>1402/12/28</t>
  </si>
  <si>
    <t>1406/12/28</t>
  </si>
  <si>
    <t>مرابحه فولادهرمزکاردان080923</t>
  </si>
  <si>
    <t>1404/09/23</t>
  </si>
  <si>
    <t>1408/09/23</t>
  </si>
  <si>
    <t>مرابحه عام دولت237-ش.خ070715</t>
  </si>
  <si>
    <t>1404/07/15</t>
  </si>
  <si>
    <t>1407/07/15</t>
  </si>
  <si>
    <t>مرابحه عام دولت250-ش.خ070205</t>
  </si>
  <si>
    <t>1404/09/05</t>
  </si>
  <si>
    <t>1407/02/05</t>
  </si>
  <si>
    <t>اوراق مشارکت طرح قطارشهری اصفهان 1404</t>
  </si>
  <si>
    <t>خیر</t>
  </si>
  <si>
    <t>1403/12/28</t>
  </si>
  <si>
    <t>1407/12/28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</si>
  <si>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</si>
  <si>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</si>
  <si>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</si>
  <si>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</si>
  <si>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</si>
  <si>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</si>
  <si>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</si>
  <si>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</si>
  <si>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</si>
  <si>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</si>
  <si>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</si>
  <si>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</si>
  <si>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</si>
  <si>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</si>
  <si>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</si>
  <si>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</si>
  <si>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</si>
  <si>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</si>
  <si>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</si>
  <si>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</si>
  <si>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</si>
  <si>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</si>
  <si>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</si>
  <si>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</si>
  <si>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</si>
  <si>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</si>
  <si>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</si>
  <si>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</si>
  <si>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</si>
  <si>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</si>
  <si>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</si>
  <si>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</si>
  <si>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</si>
  <si>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</si>
  <si>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</si>
  <si>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</si>
  <si>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</si>
  <si>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</si>
  <si>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</si>
  <si>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</si>
  <si>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گروه صنایع کاغذ پارس</t>
  </si>
  <si>
    <t>-2-2</t>
  </si>
  <si>
    <t>درآمد حاصل از سرمایه­گذاری در واحدهای صندوق</t>
  </si>
  <si>
    <t>درآمد سود صندوق</t>
  </si>
  <si>
    <t>صندوق سرمایه‌گذاری نیکی گستران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</si>
  <si>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</si>
  <si>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</si>
  <si>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</si>
  <si>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</si>
  <si>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منفعت نفت1312-6ماهه 18/5%</t>
  </si>
  <si>
    <t>صکوک اجاره صگستر512- 6ماهه18%</t>
  </si>
  <si>
    <t>صکوک اجاره ملی412-6 ماهه18%</t>
  </si>
  <si>
    <t>مرابحه عام دولت102-ش.خ031211</t>
  </si>
  <si>
    <t>صکوک مرابحه پاکشو503-3ماهه 18%</t>
  </si>
  <si>
    <t>مرابحه ش. دبش سبز گستر14060717</t>
  </si>
  <si>
    <t>مرابحه فاران شیمی 14050730</t>
  </si>
  <si>
    <t>صکوک اجاره کگل0059-بدون ضامن</t>
  </si>
  <si>
    <t>اجاره گلریز پلیمر قم14051026</t>
  </si>
  <si>
    <t>صکوک اجاره فولاد512-بدون ضامن</t>
  </si>
  <si>
    <t>مرابحه فولاد آتیه 14061206</t>
  </si>
  <si>
    <t>صکوک مرابحه دعبید602-3ماهه18%</t>
  </si>
  <si>
    <t>اسنادخزانه-م7بودجه01-040714</t>
  </si>
  <si>
    <t>صکوک مرابحه دروز705-3ماهه23%</t>
  </si>
  <si>
    <t>مرابحه عام دولت131-ش.خ040410</t>
  </si>
  <si>
    <t>اسنادخزانه-م9بودجه01-040826</t>
  </si>
  <si>
    <t>مرابحه عام دولت138-ش.خ031004</t>
  </si>
  <si>
    <t>مشارکت ش کرج512-3ماهه18%</t>
  </si>
  <si>
    <t>صکوک مرابحه شادگان705-3ماهه23%</t>
  </si>
  <si>
    <t>مشارکت ش قم512-3ماهه18%</t>
  </si>
  <si>
    <t>مرابحه عام دولت178-ش.خ041117</t>
  </si>
  <si>
    <t>مرابحه عام دولت192-ش.خ050604</t>
  </si>
  <si>
    <t>صکوک مرابحه کگل00711-3ماهه23%</t>
  </si>
  <si>
    <t>صکوک اجاره فارس804-بدون ضامن</t>
  </si>
  <si>
    <t>مرابحه اکتوور کو-کاردان070612</t>
  </si>
  <si>
    <t>مرابحه ذوب و نوردکرمان14060814</t>
  </si>
  <si>
    <t>مشارکت ش کرج0312-سه ماهه18%</t>
  </si>
  <si>
    <t>اجاره تابان کاردان14041015</t>
  </si>
  <si>
    <t>مشارکت ش اسلامشهر312-3ماهه18%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</si>
  <si>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</si>
  <si>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</si>
  <si>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</si>
  <si>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</si>
  <si>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</si>
  <si>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</si>
  <si>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</si>
  <si>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</si>
  <si>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</si>
  <si>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</si>
  <si>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</si>
  <si>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</si>
  <si>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</si>
  <si>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</si>
  <si>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</si>
  <si>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</si>
  <si>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</si>
  <si>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</si>
  <si>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</si>
  <si>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</si>
  <si>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نرخ سود علی الحساب</t>
  </si>
  <si>
    <t>درآمد سود</t>
  </si>
  <si>
    <t>خالص درآمد</t>
  </si>
  <si>
    <t>1407/11/20</t>
  </si>
  <si>
    <t>1405/06/04</t>
  </si>
  <si>
    <t>1404/11/17</t>
  </si>
  <si>
    <t>1405/12/28</t>
  </si>
  <si>
    <t>1407/05/08</t>
  </si>
  <si>
    <t>1405/09/02</t>
  </si>
  <si>
    <t>1403/10/04</t>
  </si>
  <si>
    <t>1407/06/12</t>
  </si>
  <si>
    <t>1404/04/10</t>
  </si>
  <si>
    <t>1407/05/15</t>
  </si>
  <si>
    <t>1406/02/09</t>
  </si>
  <si>
    <t>1405/12/24</t>
  </si>
  <si>
    <t>1406/12/06</t>
  </si>
  <si>
    <t>1405/10/26</t>
  </si>
  <si>
    <t>1406/08/14</t>
  </si>
  <si>
    <t>1405/07/30</t>
  </si>
  <si>
    <t>1406/07/17</t>
  </si>
  <si>
    <t>1405/03/21</t>
  </si>
  <si>
    <t>1403/12/11</t>
  </si>
  <si>
    <t>1404/12/22</t>
  </si>
  <si>
    <t>1405/12/21</t>
  </si>
  <si>
    <t>1404/10/15</t>
  </si>
  <si>
    <t>1403/12/26</t>
  </si>
  <si>
    <t>1403/12/17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</si>
  <si>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</si>
  <si>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</si>
  <si>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</si>
  <si>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</si>
  <si>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</si>
  <si>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</si>
  <si>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</si>
  <si>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بانک تجارت </t>
  </si>
  <si>
    <t>بانک سامان</t>
  </si>
  <si>
    <t>بانک پاسارگاد</t>
  </si>
  <si>
    <t>بانک صادرات</t>
  </si>
  <si>
    <t>بانک ملی</t>
  </si>
  <si>
    <t>بانک مسکن</t>
  </si>
  <si>
    <t>بانک اقتصاد نوین</t>
  </si>
  <si>
    <t>بانک ملت</t>
  </si>
  <si>
    <t>بانک شهر</t>
  </si>
  <si>
    <t xml:space="preserve">بانک سامان </t>
  </si>
  <si>
    <t>بانک خاورمیانه</t>
  </si>
  <si>
    <t>موسسه اعتباری ملل</t>
  </si>
  <si>
    <t>بانک پارسیان</t>
  </si>
  <si>
    <t xml:space="preserve">بانک رفاه </t>
  </si>
  <si>
    <t>سلف موازی گاز مایع کنگان051</t>
  </si>
  <si>
    <t>برای ماه منتهی به 1404/08/30</t>
  </si>
  <si>
    <t>شرکت  تامین سرمایه کاردان</t>
  </si>
  <si>
    <t>اوراق مشارکت قطاری شهری اصفهان1404</t>
  </si>
  <si>
    <t>-</t>
  </si>
  <si>
    <t>مرابحه ف.لبنی  رامک شیراز080629</t>
  </si>
  <si>
    <t>صکوک مرابحه فولاد هرمز کاردان080923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</si>
</sst>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8"/>
      <name val="Arial"/>
      <family val="2"/>
    </font>
    <font>
      <sz val="14"/>
      <color rgb="FF000000"/>
      <name val="B Nazanin"/>
      <charset val="178"/>
    </font>
    <font>
      <b/>
      <sz val="10"/>
      <color rgb="FF000000"/>
      <name val="Arial"/>
      <family val="2"/>
    </font>
    <font>
      <b/>
      <sz val="11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3" fontId="4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left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6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textRotation="180"/>
    </xf>
    <xf numFmtId="0" fontId="3" fillId="0" borderId="0" xfId="0" applyFont="1" applyAlignment="1">
      <alignment horizontal="center" vertical="center" textRotation="180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6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1"/>
  <sheetViews>
    <sheetView rightToLeft="1" tabSelected="1" workbookViewId="0">
      <selection activeCell="S19" sqref="S19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6" bestFit="1" customWidth="1"/>
    <col min="8" max="8" width="1.28515625" customWidth="1"/>
    <col min="9" max="9" width="16" bestFit="1" customWidth="1"/>
    <col min="10" max="10" width="1.28515625" customWidth="1"/>
    <col min="11" max="11" width="5.42578125" bestFit="1" customWidth="1"/>
    <col min="12" max="12" width="1.28515625" customWidth="1"/>
    <col min="13" max="13" width="12.85546875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16" bestFit="1" customWidth="1"/>
    <col min="20" max="20" width="1.28515625" customWidth="1"/>
    <col min="21" max="21" width="22.28515625" bestFit="1" customWidth="1"/>
    <col min="22" max="22" width="1.28515625" customWidth="1"/>
    <col min="23" max="23" width="16" bestFit="1" customWidth="1"/>
    <col min="24" max="24" width="1.28515625" customWidth="1"/>
    <col min="25" max="25" width="16.140625" bestFit="1" customWidth="1"/>
    <col min="26" max="26" width="1.28515625" customWidth="1"/>
    <col min="27" max="27" width="18.28515625" bestFit="1" customWidth="1"/>
    <col min="28" max="28" width="0.28515625" customWidth="1"/>
    <col min="30" max="30" width="19.85546875" bestFit="1" customWidth="1"/>
  </cols>
  <sheetData>
    <row r="1" spans="1:27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</row>
    <row r="2" spans="1:27" ht="21.75" customHeight="1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</row>
    <row r="3" spans="1:27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</row>
    <row r="4" spans="1:27" ht="14.45" customHeight="1" x14ac:dyDescent="0.2"/>
    <row r="5" spans="1:27" ht="14.45" customHeight="1" x14ac:dyDescent="0.2">
      <c r="A5" s="1" t="s">
        <v>16</v>
      </c>
      <c r="B5" s="40" t="s">
        <v>17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</row>
    <row r="6" spans="1:27" ht="14.45" customHeight="1" x14ac:dyDescent="0.2">
      <c r="E6" s="41" t="s">
        <v>3</v>
      </c>
      <c r="F6" s="41"/>
      <c r="G6" s="41"/>
      <c r="H6" s="41"/>
      <c r="I6" s="41"/>
      <c r="K6" s="41" t="s">
        <v>4</v>
      </c>
      <c r="L6" s="41"/>
      <c r="M6" s="41"/>
      <c r="N6" s="41"/>
      <c r="O6" s="41"/>
      <c r="P6" s="41"/>
      <c r="Q6" s="41"/>
      <c r="S6" s="41" t="s">
        <v>5</v>
      </c>
      <c r="T6" s="41"/>
      <c r="U6" s="41"/>
      <c r="V6" s="41"/>
      <c r="W6" s="41"/>
      <c r="X6" s="41"/>
      <c r="Y6" s="41"/>
      <c r="Z6" s="41"/>
      <c r="AA6" s="41"/>
    </row>
    <row r="7" spans="1:27" ht="14.45" customHeight="1" x14ac:dyDescent="0.2">
      <c r="E7" s="3"/>
      <c r="F7" s="3"/>
      <c r="G7" s="3"/>
      <c r="H7" s="3"/>
      <c r="I7" s="3"/>
      <c r="K7" s="44" t="s">
        <v>18</v>
      </c>
      <c r="L7" s="44"/>
      <c r="M7" s="44"/>
      <c r="N7" s="3"/>
      <c r="O7" s="44" t="s">
        <v>19</v>
      </c>
      <c r="P7" s="44"/>
      <c r="Q7" s="44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41" t="s">
        <v>20</v>
      </c>
      <c r="B8" s="41"/>
      <c r="D8" s="41" t="s">
        <v>21</v>
      </c>
      <c r="E8" s="41"/>
      <c r="G8" s="2" t="s">
        <v>9</v>
      </c>
      <c r="I8" s="2" t="s">
        <v>10</v>
      </c>
      <c r="K8" s="4" t="s">
        <v>8</v>
      </c>
      <c r="L8" s="3"/>
      <c r="M8" s="4" t="s">
        <v>9</v>
      </c>
      <c r="O8" s="4" t="s">
        <v>8</v>
      </c>
      <c r="P8" s="3"/>
      <c r="Q8" s="4" t="s">
        <v>11</v>
      </c>
      <c r="S8" s="2" t="s">
        <v>8</v>
      </c>
      <c r="U8" s="2" t="s">
        <v>22</v>
      </c>
      <c r="W8" s="2" t="s">
        <v>9</v>
      </c>
      <c r="Y8" s="2" t="s">
        <v>10</v>
      </c>
      <c r="AA8" s="2" t="s">
        <v>13</v>
      </c>
    </row>
    <row r="9" spans="1:27" ht="21.75" customHeight="1" x14ac:dyDescent="0.2">
      <c r="A9" s="45" t="s">
        <v>23</v>
      </c>
      <c r="B9" s="45"/>
      <c r="D9" s="46">
        <v>13500000</v>
      </c>
      <c r="E9" s="46"/>
      <c r="F9" s="13"/>
      <c r="G9" s="12">
        <v>303250863352</v>
      </c>
      <c r="H9" s="13"/>
      <c r="I9" s="12">
        <v>311644565100</v>
      </c>
      <c r="J9" s="13"/>
      <c r="K9" s="17">
        <v>0</v>
      </c>
      <c r="L9" s="13"/>
      <c r="M9" s="12">
        <v>0</v>
      </c>
      <c r="N9" s="13"/>
      <c r="O9" s="17">
        <v>0</v>
      </c>
      <c r="P9" s="13"/>
      <c r="Q9" s="12">
        <v>0</v>
      </c>
      <c r="R9" s="13"/>
      <c r="S9" s="12">
        <v>13500000</v>
      </c>
      <c r="T9" s="13"/>
      <c r="U9" s="17">
        <v>27790</v>
      </c>
      <c r="V9" s="13"/>
      <c r="W9" s="12">
        <v>303250863352</v>
      </c>
      <c r="X9" s="13"/>
      <c r="Y9" s="12">
        <v>374302120500</v>
      </c>
      <c r="Z9" s="13"/>
      <c r="AA9" s="14">
        <f>Y9/133474547916386*100</f>
        <v>0.28042958477332952</v>
      </c>
    </row>
    <row r="10" spans="1:27" ht="21.75" customHeight="1" thickBot="1" x14ac:dyDescent="0.25">
      <c r="A10" s="42" t="s">
        <v>24</v>
      </c>
      <c r="B10" s="42"/>
      <c r="D10" s="43"/>
      <c r="E10" s="43"/>
      <c r="F10" s="13"/>
      <c r="G10" s="15">
        <v>303250863352</v>
      </c>
      <c r="H10" s="13"/>
      <c r="I10" s="15">
        <v>311644565100</v>
      </c>
      <c r="J10" s="13"/>
      <c r="K10" s="18">
        <v>0</v>
      </c>
      <c r="L10" s="13"/>
      <c r="M10" s="15">
        <v>0</v>
      </c>
      <c r="N10" s="13"/>
      <c r="O10" s="18">
        <v>0</v>
      </c>
      <c r="P10" s="13"/>
      <c r="Q10" s="15">
        <v>0</v>
      </c>
      <c r="R10" s="13"/>
      <c r="S10" s="15">
        <v>13500000</v>
      </c>
      <c r="T10" s="13"/>
      <c r="U10" s="18"/>
      <c r="V10" s="13"/>
      <c r="W10" s="15">
        <v>303250863352</v>
      </c>
      <c r="X10" s="13"/>
      <c r="Y10" s="15">
        <v>374302120500</v>
      </c>
      <c r="Z10" s="13"/>
      <c r="AA10" s="16">
        <f>SUM(AA9)</f>
        <v>0.28042958477332952</v>
      </c>
    </row>
    <row r="15" spans="1:27" x14ac:dyDescent="0.2">
      <c r="I15" s="19"/>
    </row>
    <row r="16" spans="1:27" ht="18.75" x14ac:dyDescent="0.2">
      <c r="I16" s="19"/>
      <c r="S16" s="18"/>
    </row>
    <row r="17" spans="9:19" ht="18.75" x14ac:dyDescent="0.2">
      <c r="I17" s="19"/>
      <c r="S17" s="18"/>
    </row>
    <row r="18" spans="9:19" ht="18.75" x14ac:dyDescent="0.2">
      <c r="S18" s="18"/>
    </row>
    <row r="19" spans="9:19" ht="18.75" x14ac:dyDescent="0.2">
      <c r="S19" s="18"/>
    </row>
    <row r="20" spans="9:19" ht="18.75" x14ac:dyDescent="0.2">
      <c r="S20" s="18"/>
    </row>
    <row r="21" spans="9:19" ht="18.75" x14ac:dyDescent="0.2">
      <c r="S21" s="18"/>
    </row>
  </sheetData>
  <mergeCells count="15">
    <mergeCell ref="A10:B10"/>
    <mergeCell ref="D10:E10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1"/>
  <sheetViews>
    <sheetView rightToLeft="1" topLeftCell="A4" workbookViewId="0">
      <selection activeCell="A20" sqref="A20:B20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21.75" customHeight="1" x14ac:dyDescent="0.2">
      <c r="A2" s="39" t="s">
        <v>132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4.45" customHeight="1" x14ac:dyDescent="0.2"/>
    <row r="5" spans="1:10" ht="14.45" customHeight="1" x14ac:dyDescent="0.2">
      <c r="A5" s="1" t="s">
        <v>205</v>
      </c>
      <c r="B5" s="40" t="s">
        <v>206</v>
      </c>
      <c r="C5" s="40"/>
      <c r="D5" s="40"/>
      <c r="E5" s="40"/>
      <c r="F5" s="40"/>
      <c r="G5" s="40"/>
      <c r="H5" s="40"/>
      <c r="I5" s="40"/>
      <c r="J5" s="40"/>
    </row>
    <row r="6" spans="1:10" ht="14.45" customHeight="1" x14ac:dyDescent="0.2">
      <c r="D6" s="41" t="s">
        <v>151</v>
      </c>
      <c r="E6" s="41"/>
      <c r="F6" s="41"/>
      <c r="H6" s="41" t="s">
        <v>152</v>
      </c>
      <c r="I6" s="41"/>
      <c r="J6" s="41"/>
    </row>
    <row r="7" spans="1:10" ht="36.4" customHeight="1" x14ac:dyDescent="0.2">
      <c r="A7" s="61" t="s">
        <v>207</v>
      </c>
      <c r="B7" s="61"/>
      <c r="D7" s="9" t="s">
        <v>208</v>
      </c>
      <c r="E7" s="3"/>
      <c r="F7" s="9" t="s">
        <v>209</v>
      </c>
      <c r="H7" s="9" t="s">
        <v>208</v>
      </c>
      <c r="I7" s="3"/>
      <c r="J7" s="9" t="s">
        <v>209</v>
      </c>
    </row>
    <row r="8" spans="1:10" ht="21.75" customHeight="1" x14ac:dyDescent="0.2">
      <c r="A8" s="5" t="s">
        <v>249</v>
      </c>
      <c r="B8" s="5"/>
      <c r="D8" s="17">
        <v>197260555842</v>
      </c>
      <c r="E8" s="13"/>
      <c r="F8" s="22">
        <f>D8/D$20*100</f>
        <v>50.595468205223938</v>
      </c>
      <c r="G8" s="13"/>
      <c r="H8" s="17">
        <v>1208352938654</v>
      </c>
      <c r="I8" s="13"/>
      <c r="J8" s="22">
        <f>H8/H$20*100</f>
        <v>22.730882370783132</v>
      </c>
    </row>
    <row r="9" spans="1:10" ht="21.75" customHeight="1" x14ac:dyDescent="0.2">
      <c r="A9" s="6" t="s">
        <v>258</v>
      </c>
      <c r="B9" s="6"/>
      <c r="D9" s="18">
        <v>2710455</v>
      </c>
      <c r="E9" s="13"/>
      <c r="F9" s="24">
        <f t="shared" ref="F9:F19" si="0">D9/D$20*100</f>
        <v>6.952060901827369E-4</v>
      </c>
      <c r="G9" s="13"/>
      <c r="H9" s="18">
        <v>8629252</v>
      </c>
      <c r="I9" s="13"/>
      <c r="J9" s="24">
        <f t="shared" ref="J9:J19" si="1">H9/H$20*100</f>
        <v>1.62328824538913E-4</v>
      </c>
    </row>
    <row r="10" spans="1:10" ht="21.75" customHeight="1" x14ac:dyDescent="0.2">
      <c r="A10" s="6" t="s">
        <v>255</v>
      </c>
      <c r="B10" s="6"/>
      <c r="D10" s="18">
        <v>1189042</v>
      </c>
      <c r="E10" s="13"/>
      <c r="F10" s="24">
        <f t="shared" si="0"/>
        <v>3.0497803501001189E-4</v>
      </c>
      <c r="G10" s="13"/>
      <c r="H10" s="18">
        <v>274165294847</v>
      </c>
      <c r="I10" s="13"/>
      <c r="J10" s="24">
        <f t="shared" si="1"/>
        <v>5.1574493411338569</v>
      </c>
    </row>
    <row r="11" spans="1:10" ht="21.75" customHeight="1" x14ac:dyDescent="0.2">
      <c r="A11" s="6" t="s">
        <v>251</v>
      </c>
      <c r="B11" s="6"/>
      <c r="D11" s="18">
        <v>68412123288</v>
      </c>
      <c r="E11" s="13"/>
      <c r="F11" s="24">
        <f t="shared" si="0"/>
        <v>17.547063040024586</v>
      </c>
      <c r="G11" s="13"/>
      <c r="H11" s="18">
        <v>465707084288</v>
      </c>
      <c r="I11" s="13"/>
      <c r="J11" s="24">
        <f t="shared" si="1"/>
        <v>8.7606299563294154</v>
      </c>
    </row>
    <row r="12" spans="1:10" ht="21.75" customHeight="1" x14ac:dyDescent="0.2">
      <c r="A12" s="6" t="s">
        <v>252</v>
      </c>
      <c r="B12" s="6"/>
      <c r="D12" s="18">
        <v>109748650795</v>
      </c>
      <c r="E12" s="13"/>
      <c r="F12" s="24">
        <f t="shared" si="0"/>
        <v>28.149491661740356</v>
      </c>
      <c r="G12" s="13"/>
      <c r="H12" s="18">
        <v>1756535968314</v>
      </c>
      <c r="I12" s="13"/>
      <c r="J12" s="24">
        <f t="shared" si="1"/>
        <v>33.043005233446998</v>
      </c>
    </row>
    <row r="13" spans="1:10" ht="21.75" customHeight="1" x14ac:dyDescent="0.2">
      <c r="A13" s="6" t="s">
        <v>254</v>
      </c>
      <c r="B13" s="6"/>
      <c r="D13" s="18">
        <v>14451945192</v>
      </c>
      <c r="E13" s="13"/>
      <c r="F13" s="24">
        <f t="shared" si="0"/>
        <v>3.7067873521108159</v>
      </c>
      <c r="G13" s="13"/>
      <c r="H13" s="18">
        <v>445777898199</v>
      </c>
      <c r="I13" s="13"/>
      <c r="J13" s="24">
        <f t="shared" si="1"/>
        <v>8.385732879289062</v>
      </c>
    </row>
    <row r="14" spans="1:10" ht="21.75" customHeight="1" x14ac:dyDescent="0.2">
      <c r="A14" s="6" t="s">
        <v>256</v>
      </c>
      <c r="B14" s="6"/>
      <c r="D14" s="18">
        <v>344611</v>
      </c>
      <c r="E14" s="13"/>
      <c r="F14" s="24">
        <f t="shared" si="0"/>
        <v>8.8389464478828497E-5</v>
      </c>
      <c r="G14" s="13"/>
      <c r="H14" s="18">
        <v>605482320150</v>
      </c>
      <c r="I14" s="13"/>
      <c r="J14" s="24">
        <f t="shared" si="1"/>
        <v>11.39000614526535</v>
      </c>
    </row>
    <row r="15" spans="1:10" ht="21.75" customHeight="1" x14ac:dyDescent="0.2">
      <c r="A15" s="6" t="s">
        <v>259</v>
      </c>
      <c r="B15" s="6"/>
      <c r="D15" s="18">
        <v>0</v>
      </c>
      <c r="E15" s="13"/>
      <c r="F15" s="24">
        <f t="shared" si="0"/>
        <v>0</v>
      </c>
      <c r="G15" s="13"/>
      <c r="H15" s="18">
        <v>912754</v>
      </c>
      <c r="I15" s="13"/>
      <c r="J15" s="24">
        <f t="shared" si="1"/>
        <v>1.7170234907172835E-5</v>
      </c>
    </row>
    <row r="16" spans="1:10" ht="21.75" customHeight="1" x14ac:dyDescent="0.2">
      <c r="A16" s="6" t="s">
        <v>253</v>
      </c>
      <c r="B16" s="6"/>
      <c r="D16" s="18">
        <v>394429</v>
      </c>
      <c r="E16" s="13"/>
      <c r="F16" s="24">
        <f t="shared" si="0"/>
        <v>1.0116731063407681E-4</v>
      </c>
      <c r="G16" s="13"/>
      <c r="H16" s="18">
        <v>552356808790</v>
      </c>
      <c r="I16" s="13"/>
      <c r="J16" s="24">
        <f t="shared" si="1"/>
        <v>10.390637739742196</v>
      </c>
    </row>
    <row r="17" spans="1:10" ht="21.75" customHeight="1" x14ac:dyDescent="0.2">
      <c r="A17" s="6" t="s">
        <v>260</v>
      </c>
      <c r="B17" s="6"/>
      <c r="D17" s="18">
        <v>0</v>
      </c>
      <c r="E17" s="13"/>
      <c r="F17" s="24">
        <f t="shared" si="0"/>
        <v>0</v>
      </c>
      <c r="G17" s="13"/>
      <c r="H17" s="18">
        <v>7520547900</v>
      </c>
      <c r="I17" s="13"/>
      <c r="J17" s="24">
        <f t="shared" si="1"/>
        <v>0.14147248226098746</v>
      </c>
    </row>
    <row r="18" spans="1:10" ht="21.75" customHeight="1" x14ac:dyDescent="0.2">
      <c r="A18" s="6" t="s">
        <v>261</v>
      </c>
      <c r="B18" s="6"/>
      <c r="D18" s="18">
        <v>0</v>
      </c>
      <c r="E18" s="13"/>
      <c r="F18" s="24">
        <f t="shared" si="0"/>
        <v>0</v>
      </c>
      <c r="G18" s="13"/>
      <c r="H18" s="18">
        <v>16175</v>
      </c>
      <c r="I18" s="13"/>
      <c r="J18" s="24">
        <f t="shared" si="1"/>
        <v>3.0427535746052129E-7</v>
      </c>
    </row>
    <row r="19" spans="1:10" ht="21.75" customHeight="1" x14ac:dyDescent="0.2">
      <c r="A19" s="6" t="s">
        <v>262</v>
      </c>
      <c r="B19" s="6"/>
      <c r="D19" s="18">
        <v>0</v>
      </c>
      <c r="E19" s="13"/>
      <c r="F19" s="24">
        <f t="shared" si="0"/>
        <v>0</v>
      </c>
      <c r="G19" s="13"/>
      <c r="H19" s="18">
        <v>215210</v>
      </c>
      <c r="I19" s="13"/>
      <c r="J19" s="24">
        <f t="shared" si="1"/>
        <v>4.0484141996339275E-6</v>
      </c>
    </row>
    <row r="20" spans="1:10" ht="21.75" customHeight="1" thickBot="1" x14ac:dyDescent="0.25">
      <c r="A20" s="42" t="s">
        <v>24</v>
      </c>
      <c r="B20" s="42"/>
      <c r="D20" s="15">
        <f>SUM(D8:D19)</f>
        <v>389877913654</v>
      </c>
      <c r="E20" s="13"/>
      <c r="F20" s="15">
        <f>SUM(F8:F19)</f>
        <v>100.00000000000001</v>
      </c>
      <c r="G20" s="13"/>
      <c r="H20" s="15">
        <f>SUM(H8:H19)</f>
        <v>5315908634533</v>
      </c>
      <c r="I20" s="13"/>
      <c r="J20" s="15">
        <f>SUM(J8:J19)</f>
        <v>100.00000000000001</v>
      </c>
    </row>
    <row r="21" spans="1:10" ht="13.5" thickBot="1" x14ac:dyDescent="0.25"/>
  </sheetData>
  <mergeCells count="8">
    <mergeCell ref="A20:B20"/>
    <mergeCell ref="A7:B7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17"/>
  <sheetViews>
    <sheetView rightToLeft="1" workbookViewId="0">
      <selection activeCell="A11" sqref="A11:B1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10" ht="29.1" customHeight="1" x14ac:dyDescent="0.2">
      <c r="A1" s="39" t="s">
        <v>0</v>
      </c>
      <c r="B1" s="39"/>
      <c r="C1" s="39"/>
      <c r="D1" s="39"/>
      <c r="E1" s="39"/>
      <c r="F1" s="39"/>
    </row>
    <row r="2" spans="1:10" ht="21.75" customHeight="1" x14ac:dyDescent="0.2">
      <c r="A2" s="39" t="s">
        <v>132</v>
      </c>
      <c r="B2" s="39"/>
      <c r="C2" s="39"/>
      <c r="D2" s="39"/>
      <c r="E2" s="39"/>
      <c r="F2" s="39"/>
    </row>
    <row r="3" spans="1:10" ht="21.75" customHeight="1" x14ac:dyDescent="0.2">
      <c r="A3" s="39" t="s">
        <v>2</v>
      </c>
      <c r="B3" s="39"/>
      <c r="C3" s="39"/>
      <c r="D3" s="39"/>
      <c r="E3" s="39"/>
      <c r="F3" s="39"/>
    </row>
    <row r="4" spans="1:10" ht="14.45" customHeight="1" x14ac:dyDescent="0.2"/>
    <row r="5" spans="1:10" ht="29.1" customHeight="1" x14ac:dyDescent="0.2">
      <c r="A5" s="1" t="s">
        <v>210</v>
      </c>
      <c r="B5" s="40" t="s">
        <v>147</v>
      </c>
      <c r="C5" s="40"/>
      <c r="D5" s="40"/>
      <c r="E5" s="40"/>
      <c r="F5" s="40"/>
    </row>
    <row r="6" spans="1:10" ht="14.45" customHeight="1" x14ac:dyDescent="0.2">
      <c r="D6" s="2" t="s">
        <v>151</v>
      </c>
      <c r="F6" s="2" t="s">
        <v>5</v>
      </c>
    </row>
    <row r="7" spans="1:10" ht="14.45" customHeight="1" x14ac:dyDescent="0.2">
      <c r="A7" s="41" t="s">
        <v>147</v>
      </c>
      <c r="B7" s="41"/>
      <c r="D7" s="4" t="s">
        <v>129</v>
      </c>
      <c r="F7" s="4" t="s">
        <v>129</v>
      </c>
    </row>
    <row r="8" spans="1:10" ht="21.75" customHeight="1" x14ac:dyDescent="0.2">
      <c r="A8" s="47" t="s">
        <v>147</v>
      </c>
      <c r="B8" s="47"/>
      <c r="D8" s="17">
        <v>286</v>
      </c>
      <c r="E8" s="13"/>
      <c r="F8" s="17">
        <v>44602554</v>
      </c>
      <c r="G8" s="13"/>
      <c r="H8" s="13"/>
      <c r="I8" s="13"/>
      <c r="J8" s="13"/>
    </row>
    <row r="9" spans="1:10" ht="21.75" customHeight="1" x14ac:dyDescent="0.2">
      <c r="A9" s="48" t="s">
        <v>211</v>
      </c>
      <c r="B9" s="48"/>
      <c r="D9" s="18">
        <v>0</v>
      </c>
      <c r="E9" s="13"/>
      <c r="F9" s="18">
        <v>417911301</v>
      </c>
      <c r="G9" s="13"/>
      <c r="H9" s="13"/>
      <c r="I9" s="13"/>
      <c r="J9" s="13"/>
    </row>
    <row r="10" spans="1:10" ht="21.75" customHeight="1" x14ac:dyDescent="0.2">
      <c r="A10" s="49" t="s">
        <v>212</v>
      </c>
      <c r="B10" s="49"/>
      <c r="D10" s="26">
        <v>1323114464</v>
      </c>
      <c r="E10" s="13"/>
      <c r="F10" s="26">
        <v>2411407926</v>
      </c>
      <c r="G10" s="13"/>
      <c r="H10" s="13"/>
      <c r="I10" s="13"/>
      <c r="J10" s="13"/>
    </row>
    <row r="11" spans="1:10" ht="21.75" customHeight="1" x14ac:dyDescent="0.2">
      <c r="A11" s="42" t="s">
        <v>24</v>
      </c>
      <c r="B11" s="42"/>
      <c r="D11" s="15">
        <v>1323114750</v>
      </c>
      <c r="E11" s="13"/>
      <c r="F11" s="15">
        <v>2873921781</v>
      </c>
      <c r="G11" s="13"/>
      <c r="H11" s="13"/>
      <c r="I11" s="13"/>
      <c r="J11" s="13"/>
    </row>
    <row r="12" spans="1:10" x14ac:dyDescent="0.2">
      <c r="D12" s="13"/>
      <c r="E12" s="13"/>
      <c r="F12" s="13"/>
      <c r="G12" s="13"/>
      <c r="H12" s="13"/>
      <c r="I12" s="13"/>
      <c r="J12" s="13"/>
    </row>
    <row r="13" spans="1:10" x14ac:dyDescent="0.2">
      <c r="D13" s="13"/>
      <c r="E13" s="13"/>
      <c r="F13" s="13"/>
      <c r="G13" s="13"/>
      <c r="H13" s="13"/>
      <c r="I13" s="13"/>
      <c r="J13" s="13"/>
    </row>
    <row r="14" spans="1:10" x14ac:dyDescent="0.2">
      <c r="D14" s="13"/>
      <c r="E14" s="13"/>
      <c r="F14" s="13"/>
      <c r="G14" s="13"/>
      <c r="H14" s="13"/>
      <c r="I14" s="13"/>
      <c r="J14" s="13"/>
    </row>
    <row r="15" spans="1:10" x14ac:dyDescent="0.2">
      <c r="D15" s="13"/>
      <c r="E15" s="13"/>
      <c r="F15" s="13"/>
      <c r="G15" s="13"/>
      <c r="H15" s="13"/>
      <c r="I15" s="13"/>
      <c r="J15" s="13"/>
    </row>
    <row r="16" spans="1:10" x14ac:dyDescent="0.2">
      <c r="D16" s="13"/>
      <c r="E16" s="13"/>
      <c r="F16" s="13"/>
      <c r="G16" s="13"/>
      <c r="H16" s="13"/>
      <c r="I16" s="13"/>
      <c r="J16" s="13"/>
    </row>
    <row r="17" spans="4:10" x14ac:dyDescent="0.2">
      <c r="D17" s="13"/>
      <c r="E17" s="13"/>
      <c r="F17" s="13"/>
      <c r="G17" s="13"/>
      <c r="H17" s="13"/>
      <c r="I17" s="13"/>
      <c r="J17" s="13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68"/>
  <sheetViews>
    <sheetView rightToLeft="1" workbookViewId="0">
      <selection activeCell="F64" sqref="F64:J80"/>
    </sheetView>
  </sheetViews>
  <sheetFormatPr defaultRowHeight="12.75" x14ac:dyDescent="0.2"/>
  <cols>
    <col min="1" max="1" width="39" customWidth="1"/>
    <col min="2" max="2" width="1.28515625" customWidth="1"/>
    <col min="3" max="3" width="14.28515625" style="13" customWidth="1"/>
    <col min="4" max="5" width="1.28515625" style="13" customWidth="1"/>
    <col min="6" max="6" width="20.7109375" style="13" customWidth="1"/>
    <col min="7" max="7" width="1.28515625" style="13" customWidth="1"/>
    <col min="8" max="8" width="18.5703125" style="13" bestFit="1" customWidth="1"/>
    <col min="9" max="9" width="1.28515625" style="13" customWidth="1"/>
    <col min="10" max="10" width="10.7109375" style="13" bestFit="1" customWidth="1"/>
    <col min="11" max="11" width="1.28515625" style="13" customWidth="1"/>
    <col min="12" max="12" width="17.5703125" style="13" bestFit="1" customWidth="1"/>
    <col min="13" max="13" width="1.28515625" style="13" customWidth="1"/>
    <col min="14" max="14" width="18.85546875" style="13" bestFit="1" customWidth="1"/>
    <col min="15" max="15" width="1.28515625" style="13" customWidth="1"/>
    <col min="16" max="16" width="10.7109375" style="13" bestFit="1" customWidth="1"/>
    <col min="17" max="17" width="1.28515625" style="13" customWidth="1"/>
    <col min="18" max="18" width="18.85546875" style="13" bestFit="1" customWidth="1"/>
    <col min="19" max="19" width="0.28515625" customWidth="1"/>
  </cols>
  <sheetData>
    <row r="1" spans="1:18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21.75" customHeight="1" x14ac:dyDescent="0.2">
      <c r="A2" s="39" t="s">
        <v>132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18" ht="14.45" customHeight="1" x14ac:dyDescent="0.2"/>
    <row r="5" spans="1:18" ht="14.45" customHeight="1" x14ac:dyDescent="0.2">
      <c r="A5" s="40" t="s">
        <v>214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14.45" customHeight="1" x14ac:dyDescent="0.2">
      <c r="A6" s="41" t="s">
        <v>135</v>
      </c>
      <c r="H6" s="41" t="s">
        <v>151</v>
      </c>
      <c r="I6" s="41"/>
      <c r="J6" s="41"/>
      <c r="K6" s="41"/>
      <c r="L6" s="41"/>
      <c r="N6" s="41" t="s">
        <v>152</v>
      </c>
      <c r="O6" s="41"/>
      <c r="P6" s="41"/>
      <c r="Q6" s="41"/>
      <c r="R6" s="41"/>
    </row>
    <row r="7" spans="1:18" ht="29.1" customHeight="1" x14ac:dyDescent="0.2">
      <c r="A7" s="41"/>
      <c r="C7" s="62" t="s">
        <v>32</v>
      </c>
      <c r="D7" s="62"/>
      <c r="F7" s="8" t="s">
        <v>215</v>
      </c>
      <c r="H7" s="9" t="s">
        <v>216</v>
      </c>
      <c r="I7" s="20"/>
      <c r="J7" s="9" t="s">
        <v>213</v>
      </c>
      <c r="K7" s="20"/>
      <c r="L7" s="9" t="s">
        <v>217</v>
      </c>
      <c r="N7" s="9" t="s">
        <v>216</v>
      </c>
      <c r="O7" s="20"/>
      <c r="P7" s="9" t="s">
        <v>213</v>
      </c>
      <c r="Q7" s="20"/>
      <c r="R7" s="9" t="s">
        <v>217</v>
      </c>
    </row>
    <row r="8" spans="1:18" ht="21.75" customHeight="1" x14ac:dyDescent="0.2">
      <c r="A8" s="5" t="s">
        <v>104</v>
      </c>
      <c r="C8" s="21" t="s">
        <v>106</v>
      </c>
      <c r="D8" s="20"/>
      <c r="F8" s="22">
        <v>23</v>
      </c>
      <c r="H8" s="17">
        <v>234755638460</v>
      </c>
      <c r="J8" s="17">
        <v>0</v>
      </c>
      <c r="L8" s="17">
        <f>H8-J8</f>
        <v>234755638460</v>
      </c>
      <c r="N8" s="17">
        <v>234755638460</v>
      </c>
      <c r="P8" s="17">
        <v>0</v>
      </c>
      <c r="R8" s="17">
        <f>N8-P8</f>
        <v>234755638460</v>
      </c>
    </row>
    <row r="9" spans="1:18" ht="21.75" customHeight="1" x14ac:dyDescent="0.2">
      <c r="A9" s="6" t="s">
        <v>110</v>
      </c>
      <c r="C9" s="23" t="s">
        <v>112</v>
      </c>
      <c r="F9" s="24">
        <v>23</v>
      </c>
      <c r="H9" s="18">
        <v>25308706370</v>
      </c>
      <c r="J9" s="18">
        <v>0</v>
      </c>
      <c r="L9" s="18">
        <f t="shared" ref="L9:L60" si="0">H9-J9</f>
        <v>25308706370</v>
      </c>
      <c r="N9" s="18">
        <v>25308706370</v>
      </c>
      <c r="P9" s="18">
        <v>0</v>
      </c>
      <c r="R9" s="18">
        <f t="shared" ref="R9:R60" si="1">N9-P9</f>
        <v>25308706370</v>
      </c>
    </row>
    <row r="10" spans="1:18" ht="21.75" customHeight="1" x14ac:dyDescent="0.2">
      <c r="A10" s="6" t="s">
        <v>89</v>
      </c>
      <c r="C10" s="23" t="s">
        <v>91</v>
      </c>
      <c r="F10" s="24">
        <v>23</v>
      </c>
      <c r="H10" s="18">
        <f>184430336080+1479622314086</f>
        <v>1664052650166</v>
      </c>
      <c r="J10" s="18">
        <v>0</v>
      </c>
      <c r="L10" s="18">
        <f t="shared" si="0"/>
        <v>1664052650166</v>
      </c>
      <c r="N10" s="18">
        <f>202446722876+1479622314086</f>
        <v>1682069036962</v>
      </c>
      <c r="P10" s="18">
        <v>0</v>
      </c>
      <c r="R10" s="18">
        <f t="shared" si="1"/>
        <v>1682069036962</v>
      </c>
    </row>
    <row r="11" spans="1:18" ht="21.75" customHeight="1" x14ac:dyDescent="0.2">
      <c r="A11" s="6" t="s">
        <v>86</v>
      </c>
      <c r="C11" s="23" t="s">
        <v>88</v>
      </c>
      <c r="F11" s="24">
        <v>23</v>
      </c>
      <c r="H11" s="18">
        <f>96499965629+770377685914</f>
        <v>866877651543</v>
      </c>
      <c r="J11" s="18">
        <v>0</v>
      </c>
      <c r="L11" s="18">
        <f t="shared" si="0"/>
        <v>866877651543</v>
      </c>
      <c r="N11" s="18">
        <f>105928896559+770377685914</f>
        <v>876306582473</v>
      </c>
      <c r="P11" s="18">
        <v>0</v>
      </c>
      <c r="R11" s="18">
        <f t="shared" si="1"/>
        <v>876306582473</v>
      </c>
    </row>
    <row r="12" spans="1:18" ht="21.75" customHeight="1" x14ac:dyDescent="0.2">
      <c r="A12" s="6" t="s">
        <v>107</v>
      </c>
      <c r="C12" s="23" t="s">
        <v>109</v>
      </c>
      <c r="F12" s="24">
        <v>23</v>
      </c>
      <c r="H12" s="18">
        <v>14164550887</v>
      </c>
      <c r="J12" s="18">
        <v>0</v>
      </c>
      <c r="L12" s="18">
        <f t="shared" si="0"/>
        <v>14164550887</v>
      </c>
      <c r="N12" s="18">
        <f>125229187983+670350000000</f>
        <v>795579187983</v>
      </c>
      <c r="P12" s="18">
        <v>0</v>
      </c>
      <c r="R12" s="18">
        <f t="shared" si="1"/>
        <v>795579187983</v>
      </c>
    </row>
    <row r="13" spans="1:18" ht="21.75" customHeight="1" x14ac:dyDescent="0.2">
      <c r="A13" s="6" t="s">
        <v>95</v>
      </c>
      <c r="C13" s="23" t="s">
        <v>97</v>
      </c>
      <c r="F13" s="24">
        <v>23</v>
      </c>
      <c r="H13" s="18">
        <v>27300745490</v>
      </c>
      <c r="J13" s="18">
        <v>0</v>
      </c>
      <c r="L13" s="18">
        <f t="shared" si="0"/>
        <v>27300745490</v>
      </c>
      <c r="N13" s="18">
        <v>81834320711</v>
      </c>
      <c r="P13" s="18">
        <v>0</v>
      </c>
      <c r="R13" s="18">
        <f t="shared" si="1"/>
        <v>81834320711</v>
      </c>
    </row>
    <row r="14" spans="1:18" ht="21.75" customHeight="1" x14ac:dyDescent="0.2">
      <c r="A14" s="6" t="s">
        <v>47</v>
      </c>
      <c r="C14" s="23" t="s">
        <v>49</v>
      </c>
      <c r="F14" s="24">
        <v>23</v>
      </c>
      <c r="H14" s="18">
        <v>293169924665</v>
      </c>
      <c r="J14" s="18">
        <v>0</v>
      </c>
      <c r="L14" s="18">
        <f t="shared" si="0"/>
        <v>293169924665</v>
      </c>
      <c r="N14" s="18">
        <v>1174370641489</v>
      </c>
      <c r="P14" s="18">
        <v>0</v>
      </c>
      <c r="R14" s="18">
        <f t="shared" si="1"/>
        <v>1174370641489</v>
      </c>
    </row>
    <row r="15" spans="1:18" ht="21.75" customHeight="1" x14ac:dyDescent="0.2">
      <c r="A15" s="6" t="s">
        <v>113</v>
      </c>
      <c r="C15" s="23" t="s">
        <v>116</v>
      </c>
      <c r="F15" s="24">
        <v>23</v>
      </c>
      <c r="H15" s="18">
        <f>113424657510+61925533980</f>
        <v>175350191490</v>
      </c>
      <c r="J15" s="18">
        <v>0</v>
      </c>
      <c r="L15" s="18">
        <f t="shared" si="0"/>
        <v>175350191490</v>
      </c>
      <c r="N15" s="18">
        <f>476383561542+200225893203</f>
        <v>676609454745</v>
      </c>
      <c r="P15" s="18">
        <v>0</v>
      </c>
      <c r="R15" s="18">
        <f t="shared" si="1"/>
        <v>676609454745</v>
      </c>
    </row>
    <row r="16" spans="1:18" ht="21.75" customHeight="1" x14ac:dyDescent="0.2">
      <c r="A16" s="6" t="s">
        <v>59</v>
      </c>
      <c r="C16" s="23" t="s">
        <v>61</v>
      </c>
      <c r="F16" s="24">
        <v>23</v>
      </c>
      <c r="H16" s="18">
        <v>213226624212</v>
      </c>
      <c r="J16" s="18">
        <v>0</v>
      </c>
      <c r="L16" s="18">
        <f t="shared" si="0"/>
        <v>213226624212</v>
      </c>
      <c r="N16" s="18">
        <v>1085740457509</v>
      </c>
      <c r="P16" s="18">
        <v>0</v>
      </c>
      <c r="R16" s="18">
        <f t="shared" si="1"/>
        <v>1085740457509</v>
      </c>
    </row>
    <row r="17" spans="1:18" ht="21.75" customHeight="1" x14ac:dyDescent="0.2">
      <c r="A17" s="6" t="s">
        <v>189</v>
      </c>
      <c r="C17" s="23" t="s">
        <v>61</v>
      </c>
      <c r="F17" s="24">
        <v>23</v>
      </c>
      <c r="H17" s="18">
        <v>0</v>
      </c>
      <c r="J17" s="18">
        <v>0</v>
      </c>
      <c r="L17" s="18">
        <f t="shared" si="0"/>
        <v>0</v>
      </c>
      <c r="N17" s="18">
        <v>1765171</v>
      </c>
      <c r="P17" s="18">
        <v>0</v>
      </c>
      <c r="R17" s="18">
        <f t="shared" si="1"/>
        <v>1765171</v>
      </c>
    </row>
    <row r="18" spans="1:18" ht="21.75" customHeight="1" x14ac:dyDescent="0.2">
      <c r="A18" s="6" t="s">
        <v>83</v>
      </c>
      <c r="C18" s="23" t="s">
        <v>85</v>
      </c>
      <c r="F18" s="24">
        <v>23</v>
      </c>
      <c r="H18" s="18">
        <f>65601189174+185000000000</f>
        <v>250601189174</v>
      </c>
      <c r="J18" s="18">
        <v>0</v>
      </c>
      <c r="L18" s="18">
        <f t="shared" si="0"/>
        <v>250601189174</v>
      </c>
      <c r="N18" s="18">
        <f>616225790774+591000000000</f>
        <v>1207225790774</v>
      </c>
      <c r="P18" s="18">
        <v>0</v>
      </c>
      <c r="R18" s="18">
        <f t="shared" si="1"/>
        <v>1207225790774</v>
      </c>
    </row>
    <row r="19" spans="1:18" ht="21.75" customHeight="1" x14ac:dyDescent="0.2">
      <c r="A19" s="6" t="s">
        <v>68</v>
      </c>
      <c r="C19" s="23" t="s">
        <v>70</v>
      </c>
      <c r="F19" s="24">
        <v>23</v>
      </c>
      <c r="H19" s="18">
        <v>27297957320</v>
      </c>
      <c r="J19" s="18">
        <v>0</v>
      </c>
      <c r="L19" s="18">
        <f t="shared" si="0"/>
        <v>27297957320</v>
      </c>
      <c r="N19" s="18">
        <v>267905217325</v>
      </c>
      <c r="P19" s="18">
        <v>0</v>
      </c>
      <c r="R19" s="18">
        <f t="shared" si="1"/>
        <v>267905217325</v>
      </c>
    </row>
    <row r="20" spans="1:18" ht="21.75" customHeight="1" x14ac:dyDescent="0.2">
      <c r="A20" s="6" t="s">
        <v>44</v>
      </c>
      <c r="C20" s="23" t="s">
        <v>46</v>
      </c>
      <c r="F20" s="24">
        <v>23</v>
      </c>
      <c r="H20" s="18">
        <v>130991983831</v>
      </c>
      <c r="J20" s="18">
        <v>0</v>
      </c>
      <c r="L20" s="18">
        <f t="shared" si="0"/>
        <v>130991983831</v>
      </c>
      <c r="N20" s="18">
        <v>1608685408519</v>
      </c>
      <c r="P20" s="18">
        <v>0</v>
      </c>
      <c r="R20" s="18">
        <f t="shared" si="1"/>
        <v>1608685408519</v>
      </c>
    </row>
    <row r="21" spans="1:18" ht="21.75" customHeight="1" x14ac:dyDescent="0.2">
      <c r="A21" s="6" t="s">
        <v>188</v>
      </c>
      <c r="C21" s="23" t="s">
        <v>218</v>
      </c>
      <c r="F21" s="24">
        <v>23</v>
      </c>
      <c r="H21" s="18">
        <v>0</v>
      </c>
      <c r="J21" s="18">
        <v>0</v>
      </c>
      <c r="L21" s="18">
        <f t="shared" si="0"/>
        <v>0</v>
      </c>
      <c r="N21" s="18">
        <v>18888004</v>
      </c>
      <c r="P21" s="18">
        <v>0</v>
      </c>
      <c r="R21" s="18">
        <f t="shared" si="1"/>
        <v>18888004</v>
      </c>
    </row>
    <row r="22" spans="1:18" ht="21.75" customHeight="1" x14ac:dyDescent="0.2">
      <c r="A22" s="6" t="s">
        <v>92</v>
      </c>
      <c r="C22" s="23" t="s">
        <v>94</v>
      </c>
      <c r="F22" s="24">
        <v>23</v>
      </c>
      <c r="H22" s="18">
        <v>27398531910</v>
      </c>
      <c r="J22" s="18">
        <v>0</v>
      </c>
      <c r="L22" s="18">
        <f t="shared" si="0"/>
        <v>27398531910</v>
      </c>
      <c r="N22" s="18">
        <v>297805029166</v>
      </c>
      <c r="P22" s="18">
        <v>0</v>
      </c>
      <c r="R22" s="18">
        <f t="shared" si="1"/>
        <v>297805029166</v>
      </c>
    </row>
    <row r="23" spans="1:18" ht="21.75" customHeight="1" x14ac:dyDescent="0.2">
      <c r="A23" s="6" t="s">
        <v>187</v>
      </c>
      <c r="C23" s="23" t="s">
        <v>219</v>
      </c>
      <c r="F23" s="24">
        <v>23</v>
      </c>
      <c r="H23" s="18">
        <v>0</v>
      </c>
      <c r="J23" s="18">
        <v>0</v>
      </c>
      <c r="L23" s="18">
        <f t="shared" si="0"/>
        <v>0</v>
      </c>
      <c r="N23" s="18">
        <v>709360639183</v>
      </c>
      <c r="P23" s="18">
        <v>0</v>
      </c>
      <c r="R23" s="18">
        <f t="shared" si="1"/>
        <v>709360639183</v>
      </c>
    </row>
    <row r="24" spans="1:18" ht="21.75" customHeight="1" x14ac:dyDescent="0.2">
      <c r="A24" s="6" t="s">
        <v>101</v>
      </c>
      <c r="C24" s="23" t="s">
        <v>103</v>
      </c>
      <c r="F24" s="24">
        <v>20.5</v>
      </c>
      <c r="H24" s="18">
        <v>126603797543</v>
      </c>
      <c r="J24" s="18">
        <v>0</v>
      </c>
      <c r="L24" s="18">
        <f t="shared" si="0"/>
        <v>126603797543</v>
      </c>
      <c r="N24" s="18">
        <v>1632134189452</v>
      </c>
      <c r="P24" s="18">
        <v>0</v>
      </c>
      <c r="R24" s="18">
        <f t="shared" si="1"/>
        <v>1632134189452</v>
      </c>
    </row>
    <row r="25" spans="1:18" ht="21.75" customHeight="1" x14ac:dyDescent="0.2">
      <c r="A25" s="6" t="s">
        <v>41</v>
      </c>
      <c r="C25" s="23"/>
      <c r="F25" s="24">
        <v>0</v>
      </c>
      <c r="H25" s="18">
        <v>66096442620</v>
      </c>
      <c r="J25" s="18">
        <v>0</v>
      </c>
      <c r="L25" s="18">
        <f t="shared" si="0"/>
        <v>66096442620</v>
      </c>
      <c r="N25" s="18">
        <v>511145822928</v>
      </c>
      <c r="P25" s="18">
        <v>0</v>
      </c>
      <c r="R25" s="18">
        <f t="shared" si="1"/>
        <v>511145822928</v>
      </c>
    </row>
    <row r="26" spans="1:18" ht="21.75" customHeight="1" x14ac:dyDescent="0.2">
      <c r="A26" s="6" t="s">
        <v>38</v>
      </c>
      <c r="C26" s="23"/>
      <c r="F26" s="24">
        <v>0</v>
      </c>
      <c r="H26" s="18">
        <v>47786593710</v>
      </c>
      <c r="J26" s="18">
        <v>0</v>
      </c>
      <c r="L26" s="18">
        <f t="shared" si="0"/>
        <v>47786593710</v>
      </c>
      <c r="N26" s="18">
        <v>1317134625844</v>
      </c>
      <c r="P26" s="18">
        <v>0</v>
      </c>
      <c r="R26" s="18">
        <f t="shared" si="1"/>
        <v>1317134625844</v>
      </c>
    </row>
    <row r="27" spans="1:18" ht="21.75" customHeight="1" x14ac:dyDescent="0.2">
      <c r="A27" s="6" t="s">
        <v>263</v>
      </c>
      <c r="C27" s="23"/>
      <c r="F27" s="24">
        <v>0</v>
      </c>
      <c r="H27" s="18">
        <v>106506843060</v>
      </c>
      <c r="J27" s="18">
        <v>0</v>
      </c>
      <c r="L27" s="18">
        <f t="shared" si="0"/>
        <v>106506843060</v>
      </c>
      <c r="N27" s="18">
        <v>586088644994</v>
      </c>
      <c r="P27" s="18">
        <v>0</v>
      </c>
      <c r="R27" s="18">
        <f t="shared" si="1"/>
        <v>586088644994</v>
      </c>
    </row>
    <row r="28" spans="1:18" ht="21.75" customHeight="1" x14ac:dyDescent="0.2">
      <c r="A28" s="6" t="s">
        <v>50</v>
      </c>
      <c r="C28" s="23" t="s">
        <v>52</v>
      </c>
      <c r="F28" s="24">
        <v>26</v>
      </c>
      <c r="H28" s="18">
        <v>67435130</v>
      </c>
      <c r="J28" s="18">
        <v>0</v>
      </c>
      <c r="L28" s="18">
        <f t="shared" si="0"/>
        <v>67435130</v>
      </c>
      <c r="N28" s="18">
        <v>201993230</v>
      </c>
      <c r="P28" s="18">
        <v>0</v>
      </c>
      <c r="R28" s="18">
        <f t="shared" si="1"/>
        <v>201993230</v>
      </c>
    </row>
    <row r="29" spans="1:18" ht="21.75" customHeight="1" x14ac:dyDescent="0.2">
      <c r="A29" s="6" t="s">
        <v>186</v>
      </c>
      <c r="C29" s="23" t="s">
        <v>220</v>
      </c>
      <c r="F29" s="24">
        <v>23</v>
      </c>
      <c r="H29" s="18">
        <v>0</v>
      </c>
      <c r="J29" s="18">
        <v>0</v>
      </c>
      <c r="L29" s="18">
        <f t="shared" si="0"/>
        <v>0</v>
      </c>
      <c r="N29" s="18">
        <v>369374983758</v>
      </c>
      <c r="P29" s="18">
        <v>0</v>
      </c>
      <c r="R29" s="18">
        <f t="shared" si="1"/>
        <v>369374983758</v>
      </c>
    </row>
    <row r="30" spans="1:18" ht="21.75" customHeight="1" x14ac:dyDescent="0.2">
      <c r="A30" s="6" t="s">
        <v>185</v>
      </c>
      <c r="C30" s="23" t="s">
        <v>221</v>
      </c>
      <c r="F30" s="24">
        <v>18</v>
      </c>
      <c r="H30" s="18">
        <v>0</v>
      </c>
      <c r="J30" s="18">
        <v>0</v>
      </c>
      <c r="L30" s="18">
        <f t="shared" si="0"/>
        <v>0</v>
      </c>
      <c r="N30" s="18">
        <v>446186548</v>
      </c>
      <c r="P30" s="18">
        <v>0</v>
      </c>
      <c r="R30" s="18">
        <f t="shared" si="1"/>
        <v>446186548</v>
      </c>
    </row>
    <row r="31" spans="1:18" ht="21.75" customHeight="1" x14ac:dyDescent="0.2">
      <c r="A31" s="6" t="s">
        <v>80</v>
      </c>
      <c r="C31" s="23" t="s">
        <v>82</v>
      </c>
      <c r="F31" s="24">
        <v>23</v>
      </c>
      <c r="H31" s="18">
        <v>30954604367</v>
      </c>
      <c r="J31" s="18">
        <v>0</v>
      </c>
      <c r="L31" s="18">
        <f t="shared" si="0"/>
        <v>30954604367</v>
      </c>
      <c r="N31" s="18">
        <v>371793826110</v>
      </c>
      <c r="P31" s="18">
        <v>0</v>
      </c>
      <c r="R31" s="18">
        <f t="shared" si="1"/>
        <v>371793826110</v>
      </c>
    </row>
    <row r="32" spans="1:18" ht="21.75" customHeight="1" x14ac:dyDescent="0.2">
      <c r="A32" s="6" t="s">
        <v>184</v>
      </c>
      <c r="C32" s="23" t="s">
        <v>222</v>
      </c>
      <c r="F32" s="24">
        <v>23</v>
      </c>
      <c r="H32" s="18">
        <v>0</v>
      </c>
      <c r="J32" s="18">
        <v>0</v>
      </c>
      <c r="L32" s="18">
        <f t="shared" si="0"/>
        <v>0</v>
      </c>
      <c r="N32" s="18">
        <v>19223563</v>
      </c>
      <c r="P32" s="18">
        <v>0</v>
      </c>
      <c r="R32" s="18">
        <f t="shared" si="1"/>
        <v>19223563</v>
      </c>
    </row>
    <row r="33" spans="1:18" ht="21.75" customHeight="1" x14ac:dyDescent="0.2">
      <c r="A33" s="6" t="s">
        <v>173</v>
      </c>
      <c r="C33" s="23" t="s">
        <v>223</v>
      </c>
      <c r="F33" s="24">
        <v>18.5</v>
      </c>
      <c r="H33" s="18">
        <v>0</v>
      </c>
      <c r="J33" s="18">
        <v>0</v>
      </c>
      <c r="L33" s="18">
        <f t="shared" si="0"/>
        <v>0</v>
      </c>
      <c r="N33" s="18">
        <v>54421848</v>
      </c>
      <c r="P33" s="18">
        <v>0</v>
      </c>
      <c r="R33" s="18">
        <f t="shared" si="1"/>
        <v>54421848</v>
      </c>
    </row>
    <row r="34" spans="1:18" ht="21.75" customHeight="1" x14ac:dyDescent="0.2">
      <c r="A34" s="6" t="s">
        <v>56</v>
      </c>
      <c r="C34" s="23" t="s">
        <v>58</v>
      </c>
      <c r="F34" s="24">
        <v>23</v>
      </c>
      <c r="H34" s="18">
        <f>37025619011+18134610120</f>
        <v>55160229131</v>
      </c>
      <c r="J34" s="18">
        <v>0</v>
      </c>
      <c r="L34" s="18">
        <f t="shared" si="0"/>
        <v>55160229131</v>
      </c>
      <c r="N34" s="18">
        <f>460727244751+221242241127</f>
        <v>681969485878</v>
      </c>
      <c r="P34" s="18">
        <v>0</v>
      </c>
      <c r="R34" s="18">
        <f t="shared" si="1"/>
        <v>681969485878</v>
      </c>
    </row>
    <row r="35" spans="1:18" ht="21.75" customHeight="1" x14ac:dyDescent="0.2">
      <c r="A35" s="6" t="s">
        <v>98</v>
      </c>
      <c r="C35" s="23" t="s">
        <v>100</v>
      </c>
      <c r="F35" s="24">
        <v>23</v>
      </c>
      <c r="H35" s="18">
        <f>28282884300+5416438350</f>
        <v>33699322650</v>
      </c>
      <c r="J35" s="18">
        <v>0</v>
      </c>
      <c r="L35" s="18">
        <f t="shared" si="0"/>
        <v>33699322650</v>
      </c>
      <c r="N35" s="18">
        <f>345624457626+66441643760</f>
        <v>412066101386</v>
      </c>
      <c r="P35" s="18">
        <v>0</v>
      </c>
      <c r="R35" s="18">
        <f t="shared" si="1"/>
        <v>412066101386</v>
      </c>
    </row>
    <row r="36" spans="1:18" ht="21.75" customHeight="1" x14ac:dyDescent="0.2">
      <c r="A36" s="6" t="s">
        <v>77</v>
      </c>
      <c r="C36" s="23" t="s">
        <v>79</v>
      </c>
      <c r="F36" s="24">
        <v>20.5</v>
      </c>
      <c r="H36" s="18">
        <v>8032515690</v>
      </c>
      <c r="J36" s="18">
        <v>0</v>
      </c>
      <c r="L36" s="18">
        <f t="shared" si="0"/>
        <v>8032515690</v>
      </c>
      <c r="N36" s="18">
        <v>481909227838</v>
      </c>
      <c r="P36" s="18">
        <v>0</v>
      </c>
      <c r="R36" s="18">
        <f t="shared" si="1"/>
        <v>481909227838</v>
      </c>
    </row>
    <row r="37" spans="1:18" ht="21.75" customHeight="1" x14ac:dyDescent="0.2">
      <c r="A37" s="6" t="s">
        <v>183</v>
      </c>
      <c r="C37" s="23" t="s">
        <v>221</v>
      </c>
      <c r="F37" s="24">
        <v>18</v>
      </c>
      <c r="H37" s="18">
        <v>0</v>
      </c>
      <c r="J37" s="18">
        <v>0</v>
      </c>
      <c r="L37" s="18">
        <f t="shared" si="0"/>
        <v>0</v>
      </c>
      <c r="N37" s="18">
        <v>297457699</v>
      </c>
      <c r="P37" s="18">
        <v>0</v>
      </c>
      <c r="R37" s="18">
        <f t="shared" si="1"/>
        <v>297457699</v>
      </c>
    </row>
    <row r="38" spans="1:18" ht="21.75" customHeight="1" x14ac:dyDescent="0.2">
      <c r="A38" s="6" t="s">
        <v>74</v>
      </c>
      <c r="C38" s="23" t="s">
        <v>76</v>
      </c>
      <c r="F38" s="24">
        <v>20.5</v>
      </c>
      <c r="H38" s="18">
        <v>8589049395</v>
      </c>
      <c r="J38" s="18">
        <v>0</v>
      </c>
      <c r="L38" s="18">
        <f t="shared" si="0"/>
        <v>8589049395</v>
      </c>
      <c r="N38" s="18">
        <v>106846986988</v>
      </c>
      <c r="P38" s="18">
        <v>0</v>
      </c>
      <c r="R38" s="18">
        <f t="shared" si="1"/>
        <v>106846986988</v>
      </c>
    </row>
    <row r="39" spans="1:18" ht="21.75" customHeight="1" x14ac:dyDescent="0.2">
      <c r="A39" s="6" t="s">
        <v>182</v>
      </c>
      <c r="C39" s="23" t="s">
        <v>224</v>
      </c>
      <c r="F39" s="24">
        <v>20.5</v>
      </c>
      <c r="H39" s="18">
        <v>0</v>
      </c>
      <c r="J39" s="18">
        <v>0</v>
      </c>
      <c r="L39" s="18">
        <f t="shared" si="0"/>
        <v>0</v>
      </c>
      <c r="N39" s="18">
        <v>760336931</v>
      </c>
      <c r="P39" s="18">
        <v>0</v>
      </c>
      <c r="R39" s="18">
        <f t="shared" si="1"/>
        <v>760336931</v>
      </c>
    </row>
    <row r="40" spans="1:18" ht="21.75" customHeight="1" x14ac:dyDescent="0.2">
      <c r="A40" s="6" t="s">
        <v>190</v>
      </c>
      <c r="C40" s="23" t="s">
        <v>225</v>
      </c>
      <c r="F40" s="24">
        <v>18</v>
      </c>
      <c r="H40" s="18">
        <v>0</v>
      </c>
      <c r="J40" s="18">
        <v>0</v>
      </c>
      <c r="L40" s="18">
        <f t="shared" si="0"/>
        <v>0</v>
      </c>
      <c r="N40" s="18">
        <v>37920327010</v>
      </c>
      <c r="P40" s="18">
        <v>0</v>
      </c>
      <c r="R40" s="18">
        <f t="shared" si="1"/>
        <v>37920327010</v>
      </c>
    </row>
    <row r="41" spans="1:18" ht="21.75" customHeight="1" x14ac:dyDescent="0.2">
      <c r="A41" s="6" t="s">
        <v>180</v>
      </c>
      <c r="C41" s="23" t="s">
        <v>226</v>
      </c>
      <c r="F41" s="24">
        <v>20.5</v>
      </c>
      <c r="H41" s="18">
        <v>0</v>
      </c>
      <c r="J41" s="18">
        <v>0</v>
      </c>
      <c r="L41" s="18">
        <f t="shared" si="0"/>
        <v>0</v>
      </c>
      <c r="N41" s="18">
        <v>301682996082</v>
      </c>
      <c r="P41" s="18">
        <v>0</v>
      </c>
      <c r="R41" s="18">
        <f t="shared" si="1"/>
        <v>301682996082</v>
      </c>
    </row>
    <row r="42" spans="1:18" ht="21.75" customHeight="1" x14ac:dyDescent="0.2">
      <c r="A42" s="6" t="s">
        <v>179</v>
      </c>
      <c r="C42" s="23" t="s">
        <v>227</v>
      </c>
      <c r="F42" s="24">
        <v>23</v>
      </c>
      <c r="H42" s="18">
        <v>0</v>
      </c>
      <c r="J42" s="18">
        <v>0</v>
      </c>
      <c r="L42" s="18">
        <f t="shared" si="0"/>
        <v>0</v>
      </c>
      <c r="N42" s="18">
        <v>51365979</v>
      </c>
      <c r="P42" s="18">
        <v>0</v>
      </c>
      <c r="R42" s="18">
        <f t="shared" si="1"/>
        <v>51365979</v>
      </c>
    </row>
    <row r="43" spans="1:18" ht="21.75" customHeight="1" x14ac:dyDescent="0.2">
      <c r="A43" s="6" t="s">
        <v>177</v>
      </c>
      <c r="C43" s="23" t="s">
        <v>228</v>
      </c>
      <c r="F43" s="24">
        <v>18</v>
      </c>
      <c r="H43" s="18">
        <v>0</v>
      </c>
      <c r="J43" s="18">
        <v>0</v>
      </c>
      <c r="L43" s="18">
        <f t="shared" si="0"/>
        <v>0</v>
      </c>
      <c r="N43" s="18">
        <v>15106552</v>
      </c>
      <c r="P43" s="18">
        <v>0</v>
      </c>
      <c r="R43" s="18">
        <f t="shared" si="1"/>
        <v>15106552</v>
      </c>
    </row>
    <row r="44" spans="1:18" ht="21.75" customHeight="1" x14ac:dyDescent="0.2">
      <c r="A44" s="6" t="s">
        <v>175</v>
      </c>
      <c r="C44" s="23" t="s">
        <v>229</v>
      </c>
      <c r="F44" s="24">
        <v>21</v>
      </c>
      <c r="H44" s="18">
        <v>0</v>
      </c>
      <c r="J44" s="18">
        <v>0</v>
      </c>
      <c r="L44" s="18">
        <f t="shared" si="0"/>
        <v>0</v>
      </c>
      <c r="N44" s="18">
        <v>30079918</v>
      </c>
      <c r="P44" s="18">
        <v>0</v>
      </c>
      <c r="R44" s="18">
        <f t="shared" si="1"/>
        <v>30079918</v>
      </c>
    </row>
    <row r="45" spans="1:18" ht="21.75" customHeight="1" x14ac:dyDescent="0.2">
      <c r="A45" s="6" t="s">
        <v>176</v>
      </c>
      <c r="C45" s="23" t="s">
        <v>230</v>
      </c>
      <c r="F45" s="24">
        <v>18</v>
      </c>
      <c r="H45" s="18">
        <v>0</v>
      </c>
      <c r="J45" s="18">
        <v>0</v>
      </c>
      <c r="L45" s="18">
        <f t="shared" si="0"/>
        <v>0</v>
      </c>
      <c r="N45" s="18">
        <v>12418032</v>
      </c>
      <c r="P45" s="18">
        <v>0</v>
      </c>
      <c r="R45" s="18">
        <f t="shared" si="1"/>
        <v>12418032</v>
      </c>
    </row>
    <row r="46" spans="1:18" ht="21.75" customHeight="1" x14ac:dyDescent="0.2">
      <c r="A46" s="6" t="s">
        <v>174</v>
      </c>
      <c r="C46" s="23" t="s">
        <v>231</v>
      </c>
      <c r="F46" s="24">
        <v>18</v>
      </c>
      <c r="H46" s="18">
        <v>0</v>
      </c>
      <c r="J46" s="18">
        <v>0</v>
      </c>
      <c r="L46" s="18">
        <f t="shared" si="0"/>
        <v>0</v>
      </c>
      <c r="N46" s="18">
        <v>565831012</v>
      </c>
      <c r="P46" s="18">
        <v>0</v>
      </c>
      <c r="R46" s="18">
        <f t="shared" si="1"/>
        <v>565831012</v>
      </c>
    </row>
    <row r="47" spans="1:18" ht="21.75" customHeight="1" x14ac:dyDescent="0.2">
      <c r="A47" s="6" t="s">
        <v>191</v>
      </c>
      <c r="C47" s="23" t="s">
        <v>232</v>
      </c>
      <c r="F47" s="24">
        <v>18</v>
      </c>
      <c r="H47" s="18">
        <v>0</v>
      </c>
      <c r="J47" s="18">
        <v>0</v>
      </c>
      <c r="L47" s="18">
        <f t="shared" si="0"/>
        <v>0</v>
      </c>
      <c r="N47" s="18">
        <v>10312189522</v>
      </c>
      <c r="P47" s="18">
        <v>0</v>
      </c>
      <c r="R47" s="18">
        <f t="shared" si="1"/>
        <v>10312189522</v>
      </c>
    </row>
    <row r="48" spans="1:18" ht="21.75" customHeight="1" x14ac:dyDescent="0.2">
      <c r="A48" s="6" t="s">
        <v>172</v>
      </c>
      <c r="C48" s="23" t="s">
        <v>233</v>
      </c>
      <c r="F48" s="24">
        <v>18</v>
      </c>
      <c r="H48" s="18">
        <v>5124911</v>
      </c>
      <c r="J48" s="18">
        <v>0</v>
      </c>
      <c r="L48" s="18">
        <f t="shared" si="0"/>
        <v>5124911</v>
      </c>
      <c r="N48" s="18">
        <v>136683892</v>
      </c>
      <c r="P48" s="18">
        <v>0</v>
      </c>
      <c r="R48" s="18">
        <f t="shared" si="1"/>
        <v>136683892</v>
      </c>
    </row>
    <row r="49" spans="1:18" ht="21.75" customHeight="1" x14ac:dyDescent="0.2">
      <c r="A49" s="6" t="s">
        <v>71</v>
      </c>
      <c r="C49" s="23" t="s">
        <v>73</v>
      </c>
      <c r="F49" s="24">
        <v>18</v>
      </c>
      <c r="H49" s="18">
        <v>142035713</v>
      </c>
      <c r="J49" s="18">
        <v>0</v>
      </c>
      <c r="L49" s="18">
        <f t="shared" si="0"/>
        <v>142035713</v>
      </c>
      <c r="N49" s="18">
        <v>434652285</v>
      </c>
      <c r="P49" s="18">
        <v>0</v>
      </c>
      <c r="R49" s="18">
        <f t="shared" si="1"/>
        <v>434652285</v>
      </c>
    </row>
    <row r="50" spans="1:18" ht="21.75" customHeight="1" x14ac:dyDescent="0.2">
      <c r="A50" s="6" t="s">
        <v>171</v>
      </c>
      <c r="C50" s="23" t="s">
        <v>234</v>
      </c>
      <c r="F50" s="24">
        <v>18</v>
      </c>
      <c r="H50" s="18">
        <v>0</v>
      </c>
      <c r="J50" s="18">
        <v>0</v>
      </c>
      <c r="L50" s="18">
        <f t="shared" si="0"/>
        <v>0</v>
      </c>
      <c r="N50" s="18">
        <v>71779372</v>
      </c>
      <c r="P50" s="18">
        <v>0</v>
      </c>
      <c r="R50" s="18">
        <f t="shared" si="1"/>
        <v>71779372</v>
      </c>
    </row>
    <row r="51" spans="1:18" ht="21.75" customHeight="1" x14ac:dyDescent="0.2">
      <c r="A51" s="6" t="s">
        <v>170</v>
      </c>
      <c r="C51" s="23" t="s">
        <v>235</v>
      </c>
      <c r="F51" s="24">
        <v>18</v>
      </c>
      <c r="H51" s="18">
        <v>0</v>
      </c>
      <c r="J51" s="18">
        <v>0</v>
      </c>
      <c r="L51" s="18">
        <f t="shared" si="0"/>
        <v>0</v>
      </c>
      <c r="N51" s="18">
        <v>16889712</v>
      </c>
      <c r="P51" s="18">
        <v>0</v>
      </c>
      <c r="R51" s="18">
        <f t="shared" si="1"/>
        <v>16889712</v>
      </c>
    </row>
    <row r="52" spans="1:18" ht="21.75" customHeight="1" x14ac:dyDescent="0.2">
      <c r="A52" s="6" t="s">
        <v>169</v>
      </c>
      <c r="C52" s="23" t="s">
        <v>236</v>
      </c>
      <c r="F52" s="24">
        <v>17</v>
      </c>
      <c r="H52" s="18">
        <v>0</v>
      </c>
      <c r="J52" s="18">
        <v>0</v>
      </c>
      <c r="L52" s="18">
        <f t="shared" si="0"/>
        <v>0</v>
      </c>
      <c r="N52" s="18">
        <v>9148775203</v>
      </c>
      <c r="P52" s="18">
        <v>0</v>
      </c>
      <c r="R52" s="18">
        <f t="shared" si="1"/>
        <v>9148775203</v>
      </c>
    </row>
    <row r="53" spans="1:18" ht="21.75" customHeight="1" x14ac:dyDescent="0.2">
      <c r="A53" s="6" t="s">
        <v>62</v>
      </c>
      <c r="C53" s="23" t="s">
        <v>64</v>
      </c>
      <c r="F53" s="24">
        <v>18</v>
      </c>
      <c r="H53" s="18">
        <v>27589106618</v>
      </c>
      <c r="J53" s="18">
        <v>0</v>
      </c>
      <c r="L53" s="18">
        <f t="shared" si="0"/>
        <v>27589106618</v>
      </c>
      <c r="N53" s="18">
        <v>186633732775</v>
      </c>
      <c r="P53" s="18">
        <v>0</v>
      </c>
      <c r="R53" s="18">
        <f t="shared" si="1"/>
        <v>186633732775</v>
      </c>
    </row>
    <row r="54" spans="1:18" ht="21.75" customHeight="1" x14ac:dyDescent="0.2">
      <c r="A54" s="6" t="s">
        <v>168</v>
      </c>
      <c r="C54" s="23" t="s">
        <v>237</v>
      </c>
      <c r="F54" s="24">
        <v>18</v>
      </c>
      <c r="H54" s="18">
        <v>0</v>
      </c>
      <c r="J54" s="18">
        <v>0</v>
      </c>
      <c r="L54" s="18">
        <f t="shared" si="0"/>
        <v>0</v>
      </c>
      <c r="N54" s="18">
        <v>13351456</v>
      </c>
      <c r="P54" s="18">
        <v>0</v>
      </c>
      <c r="R54" s="18">
        <f t="shared" si="1"/>
        <v>13351456</v>
      </c>
    </row>
    <row r="55" spans="1:18" ht="21.75" customHeight="1" x14ac:dyDescent="0.2">
      <c r="A55" s="6" t="s">
        <v>192</v>
      </c>
      <c r="C55" s="23" t="s">
        <v>115</v>
      </c>
      <c r="F55" s="24">
        <v>18</v>
      </c>
      <c r="H55" s="18">
        <v>0</v>
      </c>
      <c r="J55" s="18">
        <v>0</v>
      </c>
      <c r="L55" s="18">
        <f t="shared" si="0"/>
        <v>0</v>
      </c>
      <c r="N55" s="18">
        <v>20560306202</v>
      </c>
      <c r="P55" s="18">
        <v>0</v>
      </c>
      <c r="R55" s="18">
        <f t="shared" si="1"/>
        <v>20560306202</v>
      </c>
    </row>
    <row r="56" spans="1:18" ht="21.75" customHeight="1" x14ac:dyDescent="0.2">
      <c r="A56" s="6" t="s">
        <v>167</v>
      </c>
      <c r="C56" s="23" t="s">
        <v>238</v>
      </c>
      <c r="F56" s="24">
        <v>18</v>
      </c>
      <c r="H56" s="18">
        <v>0</v>
      </c>
      <c r="J56" s="18">
        <v>0</v>
      </c>
      <c r="L56" s="18">
        <f t="shared" si="0"/>
        <v>0</v>
      </c>
      <c r="N56" s="18">
        <v>37390049</v>
      </c>
      <c r="P56" s="18">
        <v>0</v>
      </c>
      <c r="R56" s="18">
        <f t="shared" si="1"/>
        <v>37390049</v>
      </c>
    </row>
    <row r="57" spans="1:18" ht="21.75" customHeight="1" x14ac:dyDescent="0.2">
      <c r="A57" s="6" t="s">
        <v>193</v>
      </c>
      <c r="C57" s="23" t="s">
        <v>239</v>
      </c>
      <c r="F57" s="24">
        <v>18</v>
      </c>
      <c r="H57" s="18">
        <v>0</v>
      </c>
      <c r="J57" s="18">
        <v>0</v>
      </c>
      <c r="L57" s="18">
        <f t="shared" si="0"/>
        <v>0</v>
      </c>
      <c r="N57" s="18">
        <v>51315555358</v>
      </c>
      <c r="P57" s="18">
        <v>0</v>
      </c>
      <c r="R57" s="18">
        <f t="shared" si="1"/>
        <v>51315555358</v>
      </c>
    </row>
    <row r="58" spans="1:18" ht="21.75" customHeight="1" x14ac:dyDescent="0.2">
      <c r="A58" s="6" t="s">
        <v>194</v>
      </c>
      <c r="C58" s="23" t="s">
        <v>240</v>
      </c>
      <c r="F58" s="24">
        <v>18</v>
      </c>
      <c r="H58" s="18">
        <v>0</v>
      </c>
      <c r="J58" s="18">
        <v>0</v>
      </c>
      <c r="L58" s="18">
        <f t="shared" si="0"/>
        <v>0</v>
      </c>
      <c r="N58" s="18">
        <v>50000000000</v>
      </c>
      <c r="P58" s="18">
        <v>0</v>
      </c>
      <c r="R58" s="18">
        <f t="shared" si="1"/>
        <v>50000000000</v>
      </c>
    </row>
    <row r="59" spans="1:18" ht="21.75" customHeight="1" x14ac:dyDescent="0.2">
      <c r="A59" s="6" t="s">
        <v>65</v>
      </c>
      <c r="C59" s="23" t="s">
        <v>67</v>
      </c>
      <c r="F59" s="24">
        <v>18</v>
      </c>
      <c r="H59" s="18">
        <f>60992629930+44175679592</f>
        <v>105168309522</v>
      </c>
      <c r="J59" s="18">
        <v>0</v>
      </c>
      <c r="L59" s="18">
        <f t="shared" si="0"/>
        <v>105168309522</v>
      </c>
      <c r="N59" s="18">
        <f>505910598820+413645000000</f>
        <v>919555598820</v>
      </c>
      <c r="P59" s="18">
        <v>0</v>
      </c>
      <c r="R59" s="18">
        <f t="shared" si="1"/>
        <v>919555598820</v>
      </c>
    </row>
    <row r="60" spans="1:18" ht="21.75" customHeight="1" x14ac:dyDescent="0.2">
      <c r="A60" s="7" t="s">
        <v>166</v>
      </c>
      <c r="C60" s="23" t="s">
        <v>241</v>
      </c>
      <c r="F60" s="24">
        <v>18.5</v>
      </c>
      <c r="H60" s="26">
        <v>0</v>
      </c>
      <c r="J60" s="26">
        <v>0</v>
      </c>
      <c r="L60" s="18">
        <f t="shared" si="0"/>
        <v>0</v>
      </c>
      <c r="N60" s="26">
        <v>4111315</v>
      </c>
      <c r="P60" s="26">
        <v>0</v>
      </c>
      <c r="R60" s="18">
        <f t="shared" si="1"/>
        <v>4111315</v>
      </c>
    </row>
    <row r="61" spans="1:18" ht="30" customHeight="1" thickBot="1" x14ac:dyDescent="0.25">
      <c r="A61" s="27" t="s">
        <v>24</v>
      </c>
      <c r="C61" s="18"/>
      <c r="F61" s="18"/>
      <c r="H61" s="15">
        <f>SUM(H8:H60)</f>
        <v>4566897755578</v>
      </c>
      <c r="J61" s="15">
        <f>SUM(J8:J60)</f>
        <v>0</v>
      </c>
      <c r="L61" s="15">
        <f>SUM(L8:L60)</f>
        <v>4566897755578</v>
      </c>
      <c r="N61" s="15">
        <f>SUM(N8:N60)</f>
        <v>18784339420385</v>
      </c>
      <c r="P61" s="15">
        <f>SUM(P8:P60)</f>
        <v>0</v>
      </c>
      <c r="R61" s="15">
        <f>SUM(R8:R60)</f>
        <v>18784339420385</v>
      </c>
    </row>
    <row r="62" spans="1:18" ht="42.75" customHeight="1" thickTop="1" x14ac:dyDescent="0.2">
      <c r="H62" s="31"/>
    </row>
    <row r="65" spans="12:12" x14ac:dyDescent="0.2">
      <c r="L65" s="31"/>
    </row>
    <row r="68" spans="12:12" x14ac:dyDescent="0.2">
      <c r="L68" s="31"/>
    </row>
  </sheetData>
  <mergeCells count="8">
    <mergeCell ref="A1:R1"/>
    <mergeCell ref="A2:R2"/>
    <mergeCell ref="A3:R3"/>
    <mergeCell ref="A5:R5"/>
    <mergeCell ref="A6:A7"/>
    <mergeCell ref="H6:L6"/>
    <mergeCell ref="N6:R6"/>
    <mergeCell ref="C7:D7"/>
  </mergeCells>
  <phoneticPr fontId="5" type="noConversion"/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6"/>
  <sheetViews>
    <sheetView rightToLeft="1" topLeftCell="A22" workbookViewId="0">
      <selection activeCell="A20" sqref="A20"/>
    </sheetView>
  </sheetViews>
  <sheetFormatPr defaultRowHeight="12.75" x14ac:dyDescent="0.2"/>
  <cols>
    <col min="1" max="1" width="39" customWidth="1"/>
    <col min="2" max="2" width="1.28515625" customWidth="1"/>
    <col min="3" max="3" width="16" style="13" bestFit="1" customWidth="1"/>
    <col min="4" max="4" width="1.28515625" style="13" customWidth="1"/>
    <col min="5" max="5" width="14.85546875" style="13" bestFit="1" customWidth="1"/>
    <col min="6" max="6" width="1.28515625" style="13" customWidth="1"/>
    <col min="7" max="7" width="18.5703125" style="13" bestFit="1" customWidth="1"/>
    <col min="8" max="8" width="1.28515625" style="13" customWidth="1"/>
    <col min="9" max="9" width="17.7109375" style="13" bestFit="1" customWidth="1"/>
    <col min="10" max="10" width="1.28515625" style="13" customWidth="1"/>
    <col min="11" max="11" width="12.140625" style="13" bestFit="1" customWidth="1"/>
    <col min="12" max="12" width="1.28515625" style="13" customWidth="1"/>
    <col min="13" max="13" width="17.85546875" style="13" bestFit="1" customWidth="1"/>
    <col min="14" max="14" width="0.28515625" customWidth="1"/>
  </cols>
  <sheetData>
    <row r="1" spans="1:13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21.75" customHeight="1" x14ac:dyDescent="0.2">
      <c r="A2" s="39" t="s">
        <v>132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ht="14.45" customHeight="1" x14ac:dyDescent="0.2"/>
    <row r="5" spans="1:13" ht="14.45" customHeight="1" x14ac:dyDescent="0.2">
      <c r="A5" s="40" t="s">
        <v>242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ht="14.45" customHeight="1" x14ac:dyDescent="0.2">
      <c r="A6" s="41" t="s">
        <v>135</v>
      </c>
      <c r="C6" s="41" t="s">
        <v>151</v>
      </c>
      <c r="D6" s="41"/>
      <c r="E6" s="41"/>
      <c r="F6" s="41"/>
      <c r="G6" s="41"/>
      <c r="I6" s="41" t="s">
        <v>152</v>
      </c>
      <c r="J6" s="41"/>
      <c r="K6" s="41"/>
      <c r="L6" s="41"/>
      <c r="M6" s="41"/>
    </row>
    <row r="7" spans="1:13" ht="29.1" customHeight="1" x14ac:dyDescent="0.2">
      <c r="A7" s="41"/>
      <c r="C7" s="9" t="s">
        <v>216</v>
      </c>
      <c r="D7" s="20"/>
      <c r="E7" s="9" t="s">
        <v>213</v>
      </c>
      <c r="F7" s="20"/>
      <c r="G7" s="9" t="s">
        <v>217</v>
      </c>
      <c r="I7" s="9" t="s">
        <v>216</v>
      </c>
      <c r="J7" s="20"/>
      <c r="K7" s="9" t="s">
        <v>213</v>
      </c>
      <c r="L7" s="20"/>
      <c r="M7" s="9" t="s">
        <v>217</v>
      </c>
    </row>
    <row r="8" spans="1:13" ht="21.75" customHeight="1" x14ac:dyDescent="0.2">
      <c r="A8" s="5" t="s">
        <v>249</v>
      </c>
      <c r="C8" s="17">
        <v>197260555842</v>
      </c>
      <c r="E8" s="17">
        <v>96722191</v>
      </c>
      <c r="G8" s="17">
        <v>197163833651</v>
      </c>
      <c r="I8" s="17">
        <v>1208352938654</v>
      </c>
      <c r="K8" s="17">
        <v>163933642</v>
      </c>
      <c r="M8" s="17">
        <v>1208189005012</v>
      </c>
    </row>
    <row r="9" spans="1:13" ht="21.75" customHeight="1" x14ac:dyDescent="0.2">
      <c r="A9" s="6" t="s">
        <v>258</v>
      </c>
      <c r="C9" s="18">
        <v>2710455</v>
      </c>
      <c r="E9" s="18">
        <v>0</v>
      </c>
      <c r="G9" s="18">
        <v>2710455</v>
      </c>
      <c r="I9" s="18">
        <v>8629252</v>
      </c>
      <c r="K9" s="18">
        <v>0</v>
      </c>
      <c r="M9" s="18">
        <v>8629252</v>
      </c>
    </row>
    <row r="10" spans="1:13" ht="21.75" customHeight="1" x14ac:dyDescent="0.2">
      <c r="A10" s="6" t="s">
        <v>255</v>
      </c>
      <c r="C10" s="18">
        <v>1189042</v>
      </c>
      <c r="E10" s="18">
        <v>0</v>
      </c>
      <c r="G10" s="18">
        <v>1189042</v>
      </c>
      <c r="I10" s="18">
        <v>274165294847</v>
      </c>
      <c r="K10" s="18">
        <v>0</v>
      </c>
      <c r="M10" s="18">
        <v>274165294847</v>
      </c>
    </row>
    <row r="11" spans="1:13" ht="21.75" customHeight="1" x14ac:dyDescent="0.2">
      <c r="A11" s="6" t="s">
        <v>251</v>
      </c>
      <c r="C11" s="18">
        <v>68412123288</v>
      </c>
      <c r="E11" s="18">
        <v>-26716703</v>
      </c>
      <c r="G11" s="18">
        <v>68438839991</v>
      </c>
      <c r="I11" s="18">
        <v>465707084288</v>
      </c>
      <c r="K11" s="18">
        <v>39514391</v>
      </c>
      <c r="M11" s="18">
        <v>465667569897</v>
      </c>
    </row>
    <row r="12" spans="1:13" ht="21.75" customHeight="1" x14ac:dyDescent="0.2">
      <c r="A12" s="6" t="s">
        <v>252</v>
      </c>
      <c r="C12" s="18">
        <v>109748650795</v>
      </c>
      <c r="E12" s="18">
        <v>-449483418</v>
      </c>
      <c r="G12" s="18">
        <v>110198134213</v>
      </c>
      <c r="I12" s="18">
        <v>1756535968314</v>
      </c>
      <c r="K12" s="18">
        <v>71170101</v>
      </c>
      <c r="M12" s="18">
        <v>1756464798213</v>
      </c>
    </row>
    <row r="13" spans="1:13" ht="21.75" customHeight="1" x14ac:dyDescent="0.2">
      <c r="A13" s="6" t="s">
        <v>254</v>
      </c>
      <c r="C13" s="18">
        <v>14451945192</v>
      </c>
      <c r="E13" s="18">
        <v>5864444</v>
      </c>
      <c r="G13" s="18">
        <v>14446080748</v>
      </c>
      <c r="I13" s="18">
        <v>445777898199</v>
      </c>
      <c r="K13" s="18">
        <v>119488049</v>
      </c>
      <c r="M13" s="18">
        <v>445658410150</v>
      </c>
    </row>
    <row r="14" spans="1:13" ht="21.75" customHeight="1" x14ac:dyDescent="0.2">
      <c r="A14" s="6" t="s">
        <v>256</v>
      </c>
      <c r="C14" s="18">
        <v>344611</v>
      </c>
      <c r="E14" s="18">
        <v>0</v>
      </c>
      <c r="G14" s="18">
        <v>344611</v>
      </c>
      <c r="I14" s="18">
        <v>605482320150</v>
      </c>
      <c r="K14" s="18">
        <v>0</v>
      </c>
      <c r="M14" s="18">
        <v>605482320150</v>
      </c>
    </row>
    <row r="15" spans="1:13" ht="21.75" customHeight="1" x14ac:dyDescent="0.2">
      <c r="A15" s="6" t="s">
        <v>259</v>
      </c>
      <c r="C15" s="18">
        <v>0</v>
      </c>
      <c r="E15" s="18">
        <v>0</v>
      </c>
      <c r="G15" s="18">
        <v>0</v>
      </c>
      <c r="I15" s="18">
        <v>912754</v>
      </c>
      <c r="K15" s="18">
        <v>0</v>
      </c>
      <c r="M15" s="18">
        <v>912754</v>
      </c>
    </row>
    <row r="16" spans="1:13" ht="21.75" customHeight="1" x14ac:dyDescent="0.2">
      <c r="A16" s="6" t="s">
        <v>253</v>
      </c>
      <c r="C16" s="18">
        <v>394429</v>
      </c>
      <c r="E16" s="18">
        <v>0</v>
      </c>
      <c r="G16" s="18">
        <v>394429</v>
      </c>
      <c r="I16" s="18">
        <v>552356808790</v>
      </c>
      <c r="K16" s="18">
        <v>0</v>
      </c>
      <c r="M16" s="18">
        <v>552356808790</v>
      </c>
    </row>
    <row r="17" spans="1:13" ht="21.75" customHeight="1" x14ac:dyDescent="0.2">
      <c r="A17" s="6" t="s">
        <v>260</v>
      </c>
      <c r="C17" s="18">
        <v>0</v>
      </c>
      <c r="E17" s="18">
        <v>0</v>
      </c>
      <c r="G17" s="18">
        <v>0</v>
      </c>
      <c r="I17" s="18">
        <v>7520547900</v>
      </c>
      <c r="K17" s="18">
        <v>0</v>
      </c>
      <c r="M17" s="18">
        <v>7520547900</v>
      </c>
    </row>
    <row r="18" spans="1:13" ht="21.75" customHeight="1" x14ac:dyDescent="0.2">
      <c r="A18" s="6" t="s">
        <v>261</v>
      </c>
      <c r="C18" s="18">
        <v>0</v>
      </c>
      <c r="E18" s="18">
        <v>0</v>
      </c>
      <c r="G18" s="18">
        <v>0</v>
      </c>
      <c r="I18" s="18">
        <v>16175</v>
      </c>
      <c r="K18" s="18">
        <v>0</v>
      </c>
      <c r="M18" s="18">
        <v>16175</v>
      </c>
    </row>
    <row r="19" spans="1:13" ht="21.75" customHeight="1" x14ac:dyDescent="0.2">
      <c r="A19" s="6" t="s">
        <v>262</v>
      </c>
      <c r="C19" s="18">
        <v>0</v>
      </c>
      <c r="E19" s="18">
        <v>0</v>
      </c>
      <c r="G19" s="18">
        <v>0</v>
      </c>
      <c r="I19" s="18">
        <v>215210</v>
      </c>
      <c r="K19" s="18">
        <v>0</v>
      </c>
      <c r="M19" s="18">
        <v>215210</v>
      </c>
    </row>
    <row r="20" spans="1:13" ht="21.75" customHeight="1" thickBot="1" x14ac:dyDescent="0.25">
      <c r="A20" s="27" t="s">
        <v>24</v>
      </c>
      <c r="C20" s="15">
        <f>SUM(C8:C19)</f>
        <v>389877913654</v>
      </c>
      <c r="E20" s="15">
        <f>SUM(E8:E19)</f>
        <v>-373613486</v>
      </c>
      <c r="G20" s="15">
        <f>SUM(G8:G19)</f>
        <v>390251527140</v>
      </c>
      <c r="I20" s="15">
        <f>SUM(I8:I19)</f>
        <v>5315908634533</v>
      </c>
      <c r="K20" s="15">
        <f>SUM(K8:K19)</f>
        <v>394106183</v>
      </c>
      <c r="M20" s="15">
        <f>SUM(M8:M19)</f>
        <v>5315514528350</v>
      </c>
    </row>
    <row r="21" spans="1:13" ht="13.5" thickTop="1" x14ac:dyDescent="0.2"/>
    <row r="23" spans="1:13" x14ac:dyDescent="0.2">
      <c r="C23" s="31"/>
    </row>
    <row r="26" spans="1:13" x14ac:dyDescent="0.2">
      <c r="C26" s="31"/>
      <c r="E26" s="31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62"/>
  <sheetViews>
    <sheetView rightToLeft="1" topLeftCell="A31" workbookViewId="0">
      <selection activeCell="I47" sqref="I47"/>
    </sheetView>
  </sheetViews>
  <sheetFormatPr defaultRowHeight="12.75" x14ac:dyDescent="0.2"/>
  <cols>
    <col min="1" max="1" width="40.28515625" customWidth="1"/>
    <col min="2" max="2" width="1.28515625" customWidth="1"/>
    <col min="3" max="3" width="11" style="13" bestFit="1" customWidth="1"/>
    <col min="4" max="4" width="1.28515625" style="13" customWidth="1"/>
    <col min="5" max="5" width="18.7109375" style="13" bestFit="1" customWidth="1"/>
    <col min="6" max="6" width="1.28515625" style="13" customWidth="1"/>
    <col min="7" max="7" width="19" style="13" bestFit="1" customWidth="1"/>
    <col min="8" max="8" width="1.28515625" style="13" customWidth="1"/>
    <col min="9" max="9" width="21.85546875" style="13" bestFit="1" customWidth="1"/>
    <col min="10" max="10" width="1.28515625" style="13" customWidth="1"/>
    <col min="11" max="11" width="12.140625" style="13" bestFit="1" customWidth="1"/>
    <col min="12" max="12" width="1.28515625" style="13" customWidth="1"/>
    <col min="13" max="13" width="18.85546875" style="13" bestFit="1" customWidth="1"/>
    <col min="14" max="14" width="1.28515625" style="13" customWidth="1"/>
    <col min="15" max="15" width="18.7109375" style="13" bestFit="1" customWidth="1"/>
    <col min="16" max="16" width="1.28515625" style="13" customWidth="1"/>
    <col min="17" max="17" width="17.140625" style="13" customWidth="1"/>
    <col min="18" max="18" width="1.28515625" customWidth="1"/>
    <col min="19" max="19" width="0.28515625" customWidth="1"/>
  </cols>
  <sheetData>
    <row r="1" spans="1:24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24" ht="21.75" customHeight="1" x14ac:dyDescent="0.2">
      <c r="A2" s="39" t="s">
        <v>132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24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24" ht="14.45" customHeight="1" x14ac:dyDescent="0.2"/>
    <row r="5" spans="1:24" ht="14.45" customHeight="1" x14ac:dyDescent="0.2">
      <c r="A5" s="40" t="s">
        <v>243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24" ht="14.45" customHeight="1" x14ac:dyDescent="0.2">
      <c r="A6" s="41" t="s">
        <v>135</v>
      </c>
      <c r="C6" s="41" t="s">
        <v>151</v>
      </c>
      <c r="D6" s="41"/>
      <c r="E6" s="41"/>
      <c r="F6" s="41"/>
      <c r="G6" s="41"/>
      <c r="H6" s="41"/>
      <c r="I6" s="41"/>
      <c r="K6" s="41" t="s">
        <v>152</v>
      </c>
      <c r="L6" s="41"/>
      <c r="M6" s="41"/>
      <c r="N6" s="41"/>
      <c r="O6" s="41"/>
      <c r="P6" s="41"/>
      <c r="Q6" s="41"/>
      <c r="R6" s="41"/>
    </row>
    <row r="7" spans="1:24" ht="37.5" customHeight="1" x14ac:dyDescent="0.2">
      <c r="A7" s="41"/>
      <c r="C7" s="9" t="s">
        <v>8</v>
      </c>
      <c r="D7" s="20"/>
      <c r="E7" s="9" t="s">
        <v>244</v>
      </c>
      <c r="F7" s="20"/>
      <c r="G7" s="9" t="s">
        <v>245</v>
      </c>
      <c r="H7" s="20"/>
      <c r="I7" s="9" t="s">
        <v>246</v>
      </c>
      <c r="K7" s="9" t="s">
        <v>8</v>
      </c>
      <c r="L7" s="20"/>
      <c r="M7" s="9" t="s">
        <v>244</v>
      </c>
      <c r="N7" s="20"/>
      <c r="O7" s="9" t="s">
        <v>245</v>
      </c>
      <c r="P7" s="20"/>
      <c r="Q7" s="63" t="s">
        <v>246</v>
      </c>
      <c r="R7" s="63"/>
    </row>
    <row r="8" spans="1:24" ht="21.75" customHeight="1" x14ac:dyDescent="0.2">
      <c r="A8" s="5" t="s">
        <v>161</v>
      </c>
      <c r="C8" s="17">
        <v>0</v>
      </c>
      <c r="E8" s="17">
        <v>0</v>
      </c>
      <c r="G8" s="17">
        <v>0</v>
      </c>
      <c r="I8" s="17">
        <f>E8-G8</f>
        <v>0</v>
      </c>
      <c r="K8" s="17">
        <v>352000</v>
      </c>
      <c r="M8" s="17">
        <v>39607392000</v>
      </c>
      <c r="O8" s="17">
        <v>38079008000</v>
      </c>
      <c r="Q8" s="64">
        <v>1528384000</v>
      </c>
      <c r="R8" s="64"/>
      <c r="S8" s="11"/>
      <c r="T8" s="11"/>
      <c r="U8" s="11"/>
      <c r="V8" s="11"/>
      <c r="W8" s="11"/>
      <c r="X8" s="11"/>
    </row>
    <row r="9" spans="1:24" ht="21.75" customHeight="1" x14ac:dyDescent="0.2">
      <c r="A9" s="6" t="s">
        <v>157</v>
      </c>
      <c r="C9" s="18">
        <v>0</v>
      </c>
      <c r="E9" s="18">
        <v>0</v>
      </c>
      <c r="G9" s="18">
        <v>0</v>
      </c>
      <c r="I9" s="18">
        <f t="shared" ref="I9:I46" si="0">E9-G9</f>
        <v>0</v>
      </c>
      <c r="K9" s="18">
        <v>172900000</v>
      </c>
      <c r="M9" s="18">
        <v>186247759407</v>
      </c>
      <c r="O9" s="18">
        <v>209092481845</v>
      </c>
      <c r="Q9" s="65">
        <v>-22844722438</v>
      </c>
      <c r="R9" s="65"/>
      <c r="S9" s="11"/>
      <c r="T9" s="11"/>
      <c r="U9" s="11"/>
      <c r="V9" s="11"/>
      <c r="W9" s="11"/>
      <c r="X9" s="11"/>
    </row>
    <row r="10" spans="1:24" ht="21.75" customHeight="1" x14ac:dyDescent="0.2">
      <c r="A10" s="6" t="s">
        <v>65</v>
      </c>
      <c r="C10" s="18">
        <v>5000000</v>
      </c>
      <c r="E10" s="18">
        <v>4999999945625</v>
      </c>
      <c r="G10" s="18">
        <f>4934254171000-3461748032</f>
        <v>4930792422968</v>
      </c>
      <c r="I10" s="18">
        <f>E10-G10-10</f>
        <v>69207522647</v>
      </c>
      <c r="K10" s="18">
        <v>5000000</v>
      </c>
      <c r="M10" s="18">
        <v>4999999945625</v>
      </c>
      <c r="O10" s="18">
        <v>4934254171000</v>
      </c>
      <c r="Q10" s="65">
        <v>65745774625</v>
      </c>
      <c r="R10" s="65"/>
      <c r="S10" s="11"/>
      <c r="T10" s="11"/>
      <c r="U10" s="11"/>
      <c r="V10" s="11"/>
      <c r="W10" s="11"/>
      <c r="X10" s="11"/>
    </row>
    <row r="11" spans="1:24" ht="21.75" customHeight="1" x14ac:dyDescent="0.2">
      <c r="A11" s="6" t="s">
        <v>53</v>
      </c>
      <c r="C11" s="18">
        <v>3100</v>
      </c>
      <c r="E11" s="18">
        <v>3100000000</v>
      </c>
      <c r="G11" s="18">
        <f>2405132990+659099926</f>
        <v>3064232916</v>
      </c>
      <c r="I11" s="18">
        <f t="shared" si="0"/>
        <v>35767084</v>
      </c>
      <c r="K11" s="18">
        <v>3100</v>
      </c>
      <c r="M11" s="18">
        <v>3100000000</v>
      </c>
      <c r="O11" s="18">
        <v>2405132990</v>
      </c>
      <c r="Q11" s="65">
        <v>694867010</v>
      </c>
      <c r="R11" s="65"/>
      <c r="S11" s="11"/>
      <c r="T11" s="11"/>
      <c r="U11" s="11"/>
      <c r="V11" s="11"/>
      <c r="W11" s="11"/>
      <c r="X11" s="11"/>
    </row>
    <row r="12" spans="1:24" ht="21.75" customHeight="1" x14ac:dyDescent="0.2">
      <c r="A12" s="6" t="s">
        <v>56</v>
      </c>
      <c r="C12" s="18">
        <v>100</v>
      </c>
      <c r="E12" s="18">
        <v>94710976</v>
      </c>
      <c r="G12" s="18">
        <v>89983844</v>
      </c>
      <c r="I12" s="18">
        <f t="shared" si="0"/>
        <v>4727132</v>
      </c>
      <c r="K12" s="18">
        <v>1200</v>
      </c>
      <c r="M12" s="18">
        <v>1087281043</v>
      </c>
      <c r="O12" s="18">
        <v>1079806117</v>
      </c>
      <c r="Q12" s="65">
        <v>7474926</v>
      </c>
      <c r="R12" s="65"/>
      <c r="S12" s="11"/>
      <c r="T12" s="11"/>
      <c r="U12" s="11"/>
      <c r="V12" s="11"/>
      <c r="W12" s="11"/>
      <c r="X12" s="11"/>
    </row>
    <row r="13" spans="1:24" ht="21.75" customHeight="1" x14ac:dyDescent="0.2">
      <c r="A13" s="6" t="s">
        <v>50</v>
      </c>
      <c r="C13" s="18">
        <v>100000</v>
      </c>
      <c r="E13" s="18">
        <v>85692462063</v>
      </c>
      <c r="G13" s="18">
        <f>90295960937-95034375</f>
        <v>90200926562</v>
      </c>
      <c r="I13" s="18">
        <f t="shared" si="0"/>
        <v>-4508464499</v>
      </c>
      <c r="K13" s="18">
        <v>100000</v>
      </c>
      <c r="M13" s="18">
        <v>85692462063</v>
      </c>
      <c r="O13" s="18">
        <v>90295960937</v>
      </c>
      <c r="Q13" s="65">
        <v>-4603498874</v>
      </c>
      <c r="R13" s="65"/>
      <c r="S13" s="11"/>
      <c r="T13" s="11"/>
      <c r="U13" s="11"/>
      <c r="V13" s="11"/>
      <c r="W13" s="11"/>
      <c r="X13" s="11"/>
    </row>
    <row r="14" spans="1:24" ht="21.75" customHeight="1" x14ac:dyDescent="0.2">
      <c r="A14" s="6" t="s">
        <v>101</v>
      </c>
      <c r="C14" s="18">
        <v>200</v>
      </c>
      <c r="E14" s="18">
        <v>191671228</v>
      </c>
      <c r="G14" s="18">
        <v>197298233</v>
      </c>
      <c r="I14" s="18">
        <f t="shared" si="0"/>
        <v>-5627005</v>
      </c>
      <c r="K14" s="18">
        <v>2500200</v>
      </c>
      <c r="M14" s="18">
        <v>2499801046228</v>
      </c>
      <c r="O14" s="18">
        <v>2466425213408</v>
      </c>
      <c r="Q14" s="65">
        <v>33375832820</v>
      </c>
      <c r="R14" s="65"/>
      <c r="S14" s="11"/>
      <c r="T14" s="11"/>
      <c r="U14" s="11"/>
      <c r="V14" s="11"/>
      <c r="W14" s="11"/>
      <c r="X14" s="11"/>
    </row>
    <row r="15" spans="1:24" ht="21.75" customHeight="1" x14ac:dyDescent="0.2">
      <c r="A15" s="6" t="s">
        <v>34</v>
      </c>
      <c r="C15" s="18">
        <v>1490000</v>
      </c>
      <c r="E15" s="18">
        <v>7052593066284</v>
      </c>
      <c r="G15" s="18">
        <v>5774280929018</v>
      </c>
      <c r="I15" s="18">
        <f>E15-G15</f>
        <v>1278312137266</v>
      </c>
      <c r="K15" s="18">
        <v>1490000</v>
      </c>
      <c r="M15" s="18">
        <v>7052593066284</v>
      </c>
      <c r="O15" s="18">
        <v>5774280929018</v>
      </c>
      <c r="Q15" s="65">
        <v>1278312137266</v>
      </c>
      <c r="R15" s="65"/>
      <c r="S15" s="11"/>
      <c r="T15" s="11"/>
      <c r="U15" s="11"/>
      <c r="V15" s="11"/>
      <c r="W15" s="11"/>
      <c r="X15" s="11"/>
    </row>
    <row r="16" spans="1:24" ht="21.75" customHeight="1" x14ac:dyDescent="0.2">
      <c r="A16" s="6" t="s">
        <v>44</v>
      </c>
      <c r="C16" s="18">
        <v>6000000</v>
      </c>
      <c r="E16" s="18">
        <v>5899800000000</v>
      </c>
      <c r="G16" s="18">
        <f>6000000000000-642760583738</f>
        <v>5357239416262</v>
      </c>
      <c r="I16" s="18">
        <f t="shared" si="0"/>
        <v>542560583738</v>
      </c>
      <c r="K16" s="18">
        <v>6000000</v>
      </c>
      <c r="M16" s="18">
        <v>5899800000000</v>
      </c>
      <c r="O16" s="18">
        <v>6000000000000</v>
      </c>
      <c r="Q16" s="65">
        <v>-100200000000</v>
      </c>
      <c r="R16" s="65"/>
      <c r="S16" s="11"/>
      <c r="T16" s="11"/>
      <c r="U16" s="11"/>
      <c r="V16" s="11"/>
      <c r="W16" s="11"/>
      <c r="X16" s="11"/>
    </row>
    <row r="17" spans="1:24" ht="21.75" customHeight="1" x14ac:dyDescent="0.2">
      <c r="A17" s="6" t="s">
        <v>59</v>
      </c>
      <c r="C17" s="18">
        <v>200</v>
      </c>
      <c r="E17" s="18">
        <v>186837858</v>
      </c>
      <c r="G17" s="18">
        <v>199999876</v>
      </c>
      <c r="I17" s="18">
        <f t="shared" si="0"/>
        <v>-13162018</v>
      </c>
      <c r="K17" s="18">
        <v>300</v>
      </c>
      <c r="M17" s="18">
        <v>281820640</v>
      </c>
      <c r="O17" s="18">
        <v>299999814</v>
      </c>
      <c r="Q17" s="65">
        <v>-18179174</v>
      </c>
      <c r="R17" s="65"/>
      <c r="S17" s="11"/>
      <c r="T17" s="11"/>
      <c r="U17" s="11"/>
      <c r="V17" s="11"/>
      <c r="W17" s="11"/>
      <c r="X17" s="11"/>
    </row>
    <row r="18" spans="1:24" ht="21.75" customHeight="1" x14ac:dyDescent="0.2">
      <c r="A18" s="6" t="s">
        <v>47</v>
      </c>
      <c r="C18" s="18">
        <v>5000</v>
      </c>
      <c r="E18" s="18">
        <v>4747417188</v>
      </c>
      <c r="G18" s="18">
        <v>5000000000</v>
      </c>
      <c r="I18" s="18">
        <f t="shared" si="0"/>
        <v>-252582812</v>
      </c>
      <c r="K18" s="18">
        <v>5000</v>
      </c>
      <c r="M18" s="18">
        <v>4747417188</v>
      </c>
      <c r="O18" s="18">
        <v>5000000000</v>
      </c>
      <c r="Q18" s="65">
        <v>-252582812</v>
      </c>
      <c r="R18" s="65"/>
      <c r="S18" s="11"/>
      <c r="T18" s="11"/>
      <c r="U18" s="11"/>
      <c r="V18" s="11"/>
      <c r="W18" s="11"/>
      <c r="X18" s="11"/>
    </row>
    <row r="19" spans="1:24" ht="21.75" customHeight="1" x14ac:dyDescent="0.2">
      <c r="A19" s="6" t="s">
        <v>110</v>
      </c>
      <c r="C19" s="18">
        <v>1788807</v>
      </c>
      <c r="E19" s="18">
        <v>1457171524476</v>
      </c>
      <c r="G19" s="18">
        <v>1694000229000</v>
      </c>
      <c r="I19" s="18">
        <f t="shared" si="0"/>
        <v>-236828704524</v>
      </c>
      <c r="K19" s="18">
        <v>1788807</v>
      </c>
      <c r="M19" s="18">
        <v>1457171524476</v>
      </c>
      <c r="O19" s="18">
        <v>1694000229000</v>
      </c>
      <c r="Q19" s="65">
        <v>-236828704524</v>
      </c>
      <c r="R19" s="65"/>
      <c r="S19" s="11"/>
      <c r="T19" s="11"/>
      <c r="U19" s="11"/>
      <c r="V19" s="11"/>
      <c r="W19" s="11"/>
      <c r="X19" s="11"/>
    </row>
    <row r="20" spans="1:24" ht="21.75" customHeight="1" x14ac:dyDescent="0.2">
      <c r="A20" s="6" t="s">
        <v>166</v>
      </c>
      <c r="C20" s="18">
        <v>0</v>
      </c>
      <c r="E20" s="18">
        <v>0</v>
      </c>
      <c r="G20" s="18">
        <v>0</v>
      </c>
      <c r="I20" s="18">
        <f t="shared" si="0"/>
        <v>0</v>
      </c>
      <c r="K20" s="18">
        <v>100</v>
      </c>
      <c r="M20" s="18">
        <v>100000000</v>
      </c>
      <c r="O20" s="18">
        <v>99752916</v>
      </c>
      <c r="Q20" s="65">
        <v>247084</v>
      </c>
      <c r="R20" s="65"/>
      <c r="S20" s="11"/>
      <c r="T20" s="11"/>
      <c r="U20" s="11"/>
      <c r="V20" s="11"/>
      <c r="W20" s="11"/>
      <c r="X20" s="11"/>
    </row>
    <row r="21" spans="1:24" ht="21.75" customHeight="1" x14ac:dyDescent="0.2">
      <c r="A21" s="6" t="s">
        <v>167</v>
      </c>
      <c r="C21" s="18">
        <v>0</v>
      </c>
      <c r="E21" s="18">
        <v>0</v>
      </c>
      <c r="G21" s="18">
        <v>0</v>
      </c>
      <c r="I21" s="18">
        <f t="shared" si="0"/>
        <v>0</v>
      </c>
      <c r="K21" s="18">
        <v>3018</v>
      </c>
      <c r="M21" s="18">
        <v>2736494925</v>
      </c>
      <c r="O21" s="18">
        <v>2737487078</v>
      </c>
      <c r="Q21" s="65">
        <v>-992153</v>
      </c>
      <c r="R21" s="65"/>
      <c r="S21" s="11"/>
      <c r="T21" s="11"/>
      <c r="U21" s="11"/>
      <c r="V21" s="11"/>
      <c r="W21" s="11"/>
      <c r="X21" s="11"/>
    </row>
    <row r="22" spans="1:24" ht="21.75" customHeight="1" x14ac:dyDescent="0.2">
      <c r="A22" s="6" t="s">
        <v>168</v>
      </c>
      <c r="C22" s="18">
        <v>0</v>
      </c>
      <c r="E22" s="18">
        <v>0</v>
      </c>
      <c r="G22" s="18">
        <v>0</v>
      </c>
      <c r="I22" s="18">
        <f t="shared" si="0"/>
        <v>0</v>
      </c>
      <c r="K22" s="18">
        <v>1080</v>
      </c>
      <c r="M22" s="18">
        <v>1065766796</v>
      </c>
      <c r="O22" s="18">
        <v>1080195750</v>
      </c>
      <c r="Q22" s="65">
        <v>-14428954</v>
      </c>
      <c r="R22" s="65"/>
      <c r="S22" s="11"/>
      <c r="T22" s="11"/>
      <c r="U22" s="11"/>
      <c r="V22" s="11"/>
      <c r="W22" s="11"/>
      <c r="X22" s="11"/>
    </row>
    <row r="23" spans="1:24" ht="21.75" customHeight="1" x14ac:dyDescent="0.2">
      <c r="A23" s="6" t="s">
        <v>169</v>
      </c>
      <c r="C23" s="18">
        <v>0</v>
      </c>
      <c r="E23" s="18">
        <v>0</v>
      </c>
      <c r="G23" s="18">
        <v>0</v>
      </c>
      <c r="I23" s="18">
        <f t="shared" si="0"/>
        <v>0</v>
      </c>
      <c r="K23" s="18">
        <v>263000</v>
      </c>
      <c r="M23" s="18">
        <v>263000000000</v>
      </c>
      <c r="O23" s="18">
        <v>256562589600</v>
      </c>
      <c r="Q23" s="65">
        <v>6437410400</v>
      </c>
      <c r="R23" s="65"/>
      <c r="S23" s="11"/>
      <c r="T23" s="11"/>
      <c r="U23" s="11"/>
      <c r="V23" s="11"/>
      <c r="W23" s="11"/>
      <c r="X23" s="11"/>
    </row>
    <row r="24" spans="1:24" ht="21.75" customHeight="1" x14ac:dyDescent="0.2">
      <c r="A24" s="6" t="s">
        <v>170</v>
      </c>
      <c r="C24" s="18">
        <v>0</v>
      </c>
      <c r="E24" s="18">
        <v>0</v>
      </c>
      <c r="G24" s="18">
        <v>0</v>
      </c>
      <c r="I24" s="18">
        <f t="shared" si="0"/>
        <v>0</v>
      </c>
      <c r="K24" s="18">
        <v>1297</v>
      </c>
      <c r="M24" s="18">
        <v>1296764920</v>
      </c>
      <c r="O24" s="18">
        <v>1297235080</v>
      </c>
      <c r="Q24" s="65">
        <v>-470160</v>
      </c>
      <c r="R24" s="65"/>
      <c r="S24" s="11"/>
      <c r="T24" s="11"/>
      <c r="U24" s="11"/>
      <c r="V24" s="11"/>
      <c r="W24" s="11"/>
      <c r="X24" s="11"/>
    </row>
    <row r="25" spans="1:24" ht="21.75" customHeight="1" x14ac:dyDescent="0.2">
      <c r="A25" s="6" t="s">
        <v>171</v>
      </c>
      <c r="C25" s="18">
        <v>0</v>
      </c>
      <c r="E25" s="18">
        <v>0</v>
      </c>
      <c r="G25" s="18">
        <v>0</v>
      </c>
      <c r="I25" s="18">
        <f t="shared" si="0"/>
        <v>0</v>
      </c>
      <c r="K25" s="18">
        <v>5000</v>
      </c>
      <c r="M25" s="18">
        <v>4749139063</v>
      </c>
      <c r="O25" s="18">
        <v>5000906250</v>
      </c>
      <c r="Q25" s="65">
        <v>-251767187</v>
      </c>
      <c r="R25" s="65"/>
      <c r="S25" s="11"/>
      <c r="T25" s="11"/>
      <c r="U25" s="11"/>
      <c r="V25" s="11"/>
      <c r="W25" s="11"/>
      <c r="X25" s="11"/>
    </row>
    <row r="26" spans="1:24" ht="21.75" customHeight="1" x14ac:dyDescent="0.2">
      <c r="A26" s="6" t="s">
        <v>172</v>
      </c>
      <c r="C26" s="18">
        <v>0</v>
      </c>
      <c r="E26" s="18">
        <v>0</v>
      </c>
      <c r="G26" s="18">
        <v>0</v>
      </c>
      <c r="I26" s="18">
        <f t="shared" si="0"/>
        <v>0</v>
      </c>
      <c r="K26" s="18">
        <v>10000</v>
      </c>
      <c r="M26" s="18">
        <v>9998187500</v>
      </c>
      <c r="O26" s="18">
        <v>10001812500</v>
      </c>
      <c r="Q26" s="65">
        <v>-3625000</v>
      </c>
      <c r="R26" s="65"/>
      <c r="S26" s="11"/>
      <c r="T26" s="11"/>
      <c r="U26" s="11"/>
      <c r="V26" s="11"/>
      <c r="W26" s="11"/>
      <c r="X26" s="11"/>
    </row>
    <row r="27" spans="1:24" ht="21.75" customHeight="1" x14ac:dyDescent="0.2">
      <c r="A27" s="6" t="s">
        <v>173</v>
      </c>
      <c r="C27" s="18">
        <v>0</v>
      </c>
      <c r="E27" s="18">
        <v>0</v>
      </c>
      <c r="G27" s="18">
        <v>0</v>
      </c>
      <c r="I27" s="18">
        <f t="shared" si="0"/>
        <v>0</v>
      </c>
      <c r="K27" s="18">
        <v>4000</v>
      </c>
      <c r="M27" s="18">
        <v>3673334088</v>
      </c>
      <c r="O27" s="18">
        <v>3674665912</v>
      </c>
      <c r="Q27" s="65">
        <v>-1331824</v>
      </c>
      <c r="R27" s="65"/>
      <c r="S27" s="11"/>
      <c r="T27" s="11"/>
      <c r="U27" s="11"/>
      <c r="V27" s="11"/>
      <c r="W27" s="11"/>
      <c r="X27" s="11"/>
    </row>
    <row r="28" spans="1:24" ht="21.75" customHeight="1" x14ac:dyDescent="0.2">
      <c r="A28" s="6" t="s">
        <v>174</v>
      </c>
      <c r="C28" s="18">
        <v>0</v>
      </c>
      <c r="E28" s="18">
        <v>0</v>
      </c>
      <c r="G28" s="18">
        <v>0</v>
      </c>
      <c r="I28" s="18">
        <f t="shared" si="0"/>
        <v>0</v>
      </c>
      <c r="K28" s="18">
        <v>40000</v>
      </c>
      <c r="M28" s="18">
        <v>36193438750</v>
      </c>
      <c r="O28" s="18">
        <v>36206561250</v>
      </c>
      <c r="Q28" s="65">
        <v>-13122500</v>
      </c>
      <c r="R28" s="65"/>
      <c r="S28" s="11"/>
      <c r="T28" s="11"/>
      <c r="U28" s="11"/>
      <c r="V28" s="11"/>
      <c r="W28" s="11"/>
      <c r="X28" s="11"/>
    </row>
    <row r="29" spans="1:24" ht="21.75" customHeight="1" x14ac:dyDescent="0.2">
      <c r="A29" s="6" t="s">
        <v>175</v>
      </c>
      <c r="C29" s="18">
        <v>0</v>
      </c>
      <c r="E29" s="18">
        <v>0</v>
      </c>
      <c r="G29" s="18">
        <v>0</v>
      </c>
      <c r="I29" s="18">
        <f t="shared" si="0"/>
        <v>0</v>
      </c>
      <c r="K29" s="18">
        <v>2000</v>
      </c>
      <c r="M29" s="18">
        <v>1759760986</v>
      </c>
      <c r="O29" s="18">
        <v>1760399014</v>
      </c>
      <c r="Q29" s="65">
        <v>-638028</v>
      </c>
      <c r="R29" s="65"/>
      <c r="S29" s="11"/>
      <c r="T29" s="11"/>
      <c r="U29" s="11"/>
      <c r="V29" s="11"/>
      <c r="W29" s="11"/>
      <c r="X29" s="11"/>
    </row>
    <row r="30" spans="1:24" ht="21.75" customHeight="1" x14ac:dyDescent="0.2">
      <c r="A30" s="6" t="s">
        <v>176</v>
      </c>
      <c r="C30" s="18">
        <v>0</v>
      </c>
      <c r="E30" s="18">
        <v>0</v>
      </c>
      <c r="G30" s="18">
        <v>0</v>
      </c>
      <c r="I30" s="18">
        <f t="shared" si="0"/>
        <v>0</v>
      </c>
      <c r="K30" s="18">
        <v>25000</v>
      </c>
      <c r="M30" s="18">
        <v>18912071567</v>
      </c>
      <c r="O30" s="18">
        <v>19348506280</v>
      </c>
      <c r="Q30" s="65">
        <v>-436434713</v>
      </c>
      <c r="R30" s="65"/>
      <c r="S30" s="11"/>
      <c r="T30" s="11"/>
      <c r="U30" s="11"/>
      <c r="V30" s="11"/>
      <c r="W30" s="11"/>
      <c r="X30" s="11"/>
    </row>
    <row r="31" spans="1:24" ht="21.75" customHeight="1" x14ac:dyDescent="0.2">
      <c r="A31" s="6" t="s">
        <v>177</v>
      </c>
      <c r="C31" s="18">
        <v>0</v>
      </c>
      <c r="E31" s="18">
        <v>0</v>
      </c>
      <c r="G31" s="18">
        <v>0</v>
      </c>
      <c r="I31" s="18">
        <f t="shared" si="0"/>
        <v>0</v>
      </c>
      <c r="K31" s="18">
        <v>1112</v>
      </c>
      <c r="M31" s="18">
        <v>1003398103</v>
      </c>
      <c r="O31" s="18">
        <v>1003761894</v>
      </c>
      <c r="Q31" s="65">
        <v>-363791</v>
      </c>
      <c r="R31" s="65"/>
      <c r="S31" s="11"/>
      <c r="T31" s="11"/>
      <c r="U31" s="11"/>
      <c r="V31" s="11"/>
      <c r="W31" s="11"/>
      <c r="X31" s="11"/>
    </row>
    <row r="32" spans="1:24" ht="21.75" customHeight="1" x14ac:dyDescent="0.2">
      <c r="A32" s="6" t="s">
        <v>178</v>
      </c>
      <c r="C32" s="18">
        <v>0</v>
      </c>
      <c r="E32" s="18">
        <v>0</v>
      </c>
      <c r="G32" s="18">
        <v>0</v>
      </c>
      <c r="I32" s="18">
        <f t="shared" si="0"/>
        <v>0</v>
      </c>
      <c r="K32" s="18">
        <v>63900</v>
      </c>
      <c r="M32" s="18">
        <v>63900000000</v>
      </c>
      <c r="O32" s="18">
        <v>51404621223</v>
      </c>
      <c r="Q32" s="65">
        <v>12495378777</v>
      </c>
      <c r="R32" s="65"/>
      <c r="S32" s="11"/>
      <c r="T32" s="11"/>
      <c r="U32" s="11"/>
      <c r="V32" s="11"/>
      <c r="W32" s="11"/>
      <c r="X32" s="11"/>
    </row>
    <row r="33" spans="1:24" ht="21.75" customHeight="1" x14ac:dyDescent="0.2">
      <c r="A33" s="6" t="s">
        <v>179</v>
      </c>
      <c r="C33" s="18">
        <v>0</v>
      </c>
      <c r="E33" s="18">
        <v>0</v>
      </c>
      <c r="G33" s="18">
        <v>0</v>
      </c>
      <c r="I33" s="18">
        <f t="shared" si="0"/>
        <v>0</v>
      </c>
      <c r="K33" s="18">
        <v>2961</v>
      </c>
      <c r="M33" s="18">
        <v>2671818149</v>
      </c>
      <c r="O33" s="18">
        <v>2672786851</v>
      </c>
      <c r="Q33" s="65">
        <v>-968702</v>
      </c>
      <c r="R33" s="65"/>
      <c r="S33" s="11"/>
      <c r="T33" s="11"/>
      <c r="U33" s="11"/>
      <c r="V33" s="11"/>
      <c r="W33" s="11"/>
      <c r="X33" s="11"/>
    </row>
    <row r="34" spans="1:24" ht="21.75" customHeight="1" x14ac:dyDescent="0.2">
      <c r="A34" s="6" t="s">
        <v>180</v>
      </c>
      <c r="C34" s="18">
        <v>0</v>
      </c>
      <c r="E34" s="18">
        <v>0</v>
      </c>
      <c r="G34" s="18">
        <v>0</v>
      </c>
      <c r="I34" s="18">
        <f t="shared" si="0"/>
        <v>0</v>
      </c>
      <c r="K34" s="18">
        <v>2745000</v>
      </c>
      <c r="M34" s="18">
        <v>2745000000000</v>
      </c>
      <c r="O34" s="18">
        <v>2647347081356</v>
      </c>
      <c r="Q34" s="65">
        <v>97652918644</v>
      </c>
      <c r="R34" s="65"/>
      <c r="S34" s="11"/>
      <c r="T34" s="11"/>
      <c r="U34" s="11"/>
      <c r="V34" s="11"/>
      <c r="W34" s="11"/>
      <c r="X34" s="11"/>
    </row>
    <row r="35" spans="1:24" ht="21.75" customHeight="1" x14ac:dyDescent="0.2">
      <c r="A35" s="6" t="s">
        <v>181</v>
      </c>
      <c r="C35" s="18">
        <v>0</v>
      </c>
      <c r="E35" s="18">
        <v>0</v>
      </c>
      <c r="G35" s="18">
        <v>0</v>
      </c>
      <c r="I35" s="18">
        <f t="shared" si="0"/>
        <v>0</v>
      </c>
      <c r="K35" s="18">
        <v>30000</v>
      </c>
      <c r="M35" s="18">
        <v>30000000000</v>
      </c>
      <c r="O35" s="18">
        <v>23515437054</v>
      </c>
      <c r="Q35" s="65">
        <v>6484562946</v>
      </c>
      <c r="R35" s="65"/>
      <c r="S35" s="11"/>
      <c r="T35" s="11"/>
      <c r="U35" s="11"/>
      <c r="V35" s="11"/>
      <c r="W35" s="11"/>
      <c r="X35" s="11"/>
    </row>
    <row r="36" spans="1:24" ht="21.75" customHeight="1" x14ac:dyDescent="0.2">
      <c r="A36" s="6" t="s">
        <v>182</v>
      </c>
      <c r="C36" s="18">
        <v>0</v>
      </c>
      <c r="E36" s="18">
        <v>0</v>
      </c>
      <c r="G36" s="18">
        <v>0</v>
      </c>
      <c r="I36" s="18">
        <f t="shared" si="0"/>
        <v>0</v>
      </c>
      <c r="K36" s="18">
        <v>322473</v>
      </c>
      <c r="M36" s="18">
        <v>322473000000</v>
      </c>
      <c r="O36" s="18">
        <v>317304281123</v>
      </c>
      <c r="Q36" s="65">
        <v>5168718877</v>
      </c>
      <c r="R36" s="65"/>
      <c r="S36" s="11"/>
      <c r="T36" s="11"/>
      <c r="U36" s="11"/>
      <c r="V36" s="11"/>
      <c r="W36" s="11"/>
      <c r="X36" s="11"/>
    </row>
    <row r="37" spans="1:24" ht="21.75" customHeight="1" x14ac:dyDescent="0.2">
      <c r="A37" s="6" t="s">
        <v>183</v>
      </c>
      <c r="C37" s="18">
        <v>0</v>
      </c>
      <c r="E37" s="18">
        <v>0</v>
      </c>
      <c r="G37" s="18">
        <v>0</v>
      </c>
      <c r="I37" s="18">
        <f t="shared" si="0"/>
        <v>0</v>
      </c>
      <c r="K37" s="18">
        <v>2000</v>
      </c>
      <c r="M37" s="18">
        <v>1999637500</v>
      </c>
      <c r="O37" s="18">
        <v>1999637500</v>
      </c>
      <c r="Q37" s="65">
        <v>0</v>
      </c>
      <c r="R37" s="65"/>
      <c r="S37" s="11"/>
      <c r="T37" s="11"/>
      <c r="U37" s="11"/>
      <c r="V37" s="11"/>
      <c r="W37" s="11"/>
      <c r="X37" s="11"/>
    </row>
    <row r="38" spans="1:24" ht="21.75" customHeight="1" x14ac:dyDescent="0.2">
      <c r="A38" s="6" t="s">
        <v>77</v>
      </c>
      <c r="C38" s="18">
        <v>0</v>
      </c>
      <c r="E38" s="18">
        <v>0</v>
      </c>
      <c r="G38" s="18">
        <v>0</v>
      </c>
      <c r="I38" s="18">
        <f t="shared" si="0"/>
        <v>0</v>
      </c>
      <c r="K38" s="18">
        <v>3762630</v>
      </c>
      <c r="M38" s="18">
        <v>3497194079800</v>
      </c>
      <c r="O38" s="18">
        <v>3408888149779</v>
      </c>
      <c r="Q38" s="65">
        <v>88305930021</v>
      </c>
      <c r="R38" s="65"/>
      <c r="S38" s="11"/>
      <c r="T38" s="11"/>
      <c r="U38" s="11"/>
      <c r="V38" s="11"/>
      <c r="W38" s="11"/>
      <c r="X38" s="11"/>
    </row>
    <row r="39" spans="1:24" ht="21.75" customHeight="1" x14ac:dyDescent="0.2">
      <c r="A39" s="6" t="s">
        <v>184</v>
      </c>
      <c r="C39" s="18">
        <v>0</v>
      </c>
      <c r="E39" s="18">
        <v>0</v>
      </c>
      <c r="G39" s="18">
        <v>0</v>
      </c>
      <c r="I39" s="18">
        <f t="shared" si="0"/>
        <v>0</v>
      </c>
      <c r="K39" s="18">
        <v>1100</v>
      </c>
      <c r="M39" s="18">
        <v>992570067</v>
      </c>
      <c r="O39" s="18">
        <v>992929933</v>
      </c>
      <c r="Q39" s="65">
        <v>-359866</v>
      </c>
      <c r="R39" s="65"/>
      <c r="S39" s="11"/>
      <c r="T39" s="11"/>
      <c r="U39" s="11"/>
      <c r="V39" s="11"/>
      <c r="W39" s="11"/>
      <c r="X39" s="11"/>
    </row>
    <row r="40" spans="1:24" ht="21.75" customHeight="1" x14ac:dyDescent="0.2">
      <c r="A40" s="6" t="s">
        <v>185</v>
      </c>
      <c r="C40" s="18">
        <v>0</v>
      </c>
      <c r="E40" s="18">
        <v>0</v>
      </c>
      <c r="G40" s="18">
        <v>0</v>
      </c>
      <c r="I40" s="18">
        <f t="shared" si="0"/>
        <v>0</v>
      </c>
      <c r="K40" s="18">
        <v>3000</v>
      </c>
      <c r="M40" s="18">
        <v>2999456250</v>
      </c>
      <c r="O40" s="18">
        <v>2999456250</v>
      </c>
      <c r="Q40" s="65">
        <v>0</v>
      </c>
      <c r="R40" s="65"/>
      <c r="S40" s="11"/>
      <c r="T40" s="11"/>
      <c r="U40" s="11"/>
      <c r="V40" s="11"/>
      <c r="W40" s="11"/>
      <c r="X40" s="11"/>
    </row>
    <row r="41" spans="1:24" ht="21.75" customHeight="1" x14ac:dyDescent="0.2">
      <c r="A41" s="6" t="s">
        <v>186</v>
      </c>
      <c r="C41" s="18">
        <v>0</v>
      </c>
      <c r="E41" s="18">
        <v>0</v>
      </c>
      <c r="G41" s="18">
        <v>0</v>
      </c>
      <c r="I41" s="18">
        <f t="shared" si="0"/>
        <v>0</v>
      </c>
      <c r="K41" s="18">
        <v>3215000</v>
      </c>
      <c r="M41" s="18">
        <v>3115250700000</v>
      </c>
      <c r="O41" s="18">
        <v>3036381076148</v>
      </c>
      <c r="Q41" s="65">
        <v>78869623852</v>
      </c>
      <c r="R41" s="65"/>
      <c r="S41" s="11"/>
      <c r="T41" s="11"/>
      <c r="U41" s="11"/>
      <c r="V41" s="11"/>
      <c r="W41" s="11"/>
      <c r="X41" s="11"/>
    </row>
    <row r="42" spans="1:24" ht="21.75" customHeight="1" x14ac:dyDescent="0.2">
      <c r="A42" s="6" t="s">
        <v>187</v>
      </c>
      <c r="C42" s="18">
        <v>0</v>
      </c>
      <c r="E42" s="18">
        <v>0</v>
      </c>
      <c r="G42" s="18">
        <v>0</v>
      </c>
      <c r="I42" s="18">
        <f t="shared" si="0"/>
        <v>0</v>
      </c>
      <c r="K42" s="18">
        <v>8176000</v>
      </c>
      <c r="M42" s="18">
        <v>7983452792544</v>
      </c>
      <c r="O42" s="18">
        <v>7767278561874</v>
      </c>
      <c r="Q42" s="65">
        <v>216174230670</v>
      </c>
      <c r="R42" s="65"/>
      <c r="S42" s="11"/>
      <c r="T42" s="11"/>
      <c r="U42" s="11"/>
      <c r="V42" s="11"/>
      <c r="W42" s="11"/>
      <c r="X42" s="11"/>
    </row>
    <row r="43" spans="1:24" ht="21.75" customHeight="1" x14ac:dyDescent="0.2">
      <c r="A43" s="6" t="s">
        <v>188</v>
      </c>
      <c r="C43" s="18">
        <v>0</v>
      </c>
      <c r="E43" s="18">
        <v>0</v>
      </c>
      <c r="G43" s="18">
        <v>0</v>
      </c>
      <c r="I43" s="18">
        <f t="shared" si="0"/>
        <v>0</v>
      </c>
      <c r="K43" s="18">
        <v>1100</v>
      </c>
      <c r="M43" s="18">
        <v>992570067</v>
      </c>
      <c r="O43" s="18">
        <v>992929933</v>
      </c>
      <c r="Q43" s="65">
        <v>-359866</v>
      </c>
      <c r="R43" s="65"/>
      <c r="S43" s="11"/>
      <c r="T43" s="11"/>
      <c r="U43" s="11"/>
      <c r="V43" s="11"/>
      <c r="W43" s="11"/>
      <c r="X43" s="11"/>
    </row>
    <row r="44" spans="1:24" ht="21.75" customHeight="1" x14ac:dyDescent="0.2">
      <c r="A44" s="6" t="s">
        <v>41</v>
      </c>
      <c r="C44" s="18">
        <v>0</v>
      </c>
      <c r="E44" s="18">
        <v>0</v>
      </c>
      <c r="G44" s="18">
        <v>0</v>
      </c>
      <c r="I44" s="18">
        <f t="shared" si="0"/>
        <v>0</v>
      </c>
      <c r="K44" s="18">
        <v>255100</v>
      </c>
      <c r="M44" s="18">
        <v>999348608468</v>
      </c>
      <c r="O44" s="18">
        <v>999605638359</v>
      </c>
      <c r="Q44" s="65">
        <v>-257029891</v>
      </c>
      <c r="R44" s="65"/>
      <c r="S44" s="11"/>
      <c r="T44" s="11"/>
      <c r="U44" s="11"/>
      <c r="V44" s="11"/>
      <c r="W44" s="11"/>
      <c r="X44" s="11"/>
    </row>
    <row r="45" spans="1:24" ht="21.75" customHeight="1" x14ac:dyDescent="0.2">
      <c r="A45" s="6" t="s">
        <v>189</v>
      </c>
      <c r="C45" s="18">
        <v>0</v>
      </c>
      <c r="E45" s="18">
        <v>0</v>
      </c>
      <c r="G45" s="18">
        <v>0</v>
      </c>
      <c r="I45" s="18">
        <f t="shared" si="0"/>
        <v>0</v>
      </c>
      <c r="K45" s="18">
        <v>100</v>
      </c>
      <c r="M45" s="18">
        <v>99681931</v>
      </c>
      <c r="O45" s="18">
        <v>99718069</v>
      </c>
      <c r="Q45" s="65">
        <v>-36138</v>
      </c>
      <c r="R45" s="65"/>
      <c r="S45" s="11"/>
      <c r="T45" s="11"/>
      <c r="U45" s="11"/>
      <c r="V45" s="11"/>
      <c r="W45" s="11"/>
      <c r="X45" s="11"/>
    </row>
    <row r="46" spans="1:24" ht="21.75" customHeight="1" x14ac:dyDescent="0.2">
      <c r="A46" s="7" t="s">
        <v>107</v>
      </c>
      <c r="C46" s="18">
        <v>0</v>
      </c>
      <c r="E46" s="26">
        <v>0</v>
      </c>
      <c r="G46" s="26">
        <v>0</v>
      </c>
      <c r="I46" s="18">
        <f t="shared" si="0"/>
        <v>0</v>
      </c>
      <c r="K46" s="18">
        <v>4604052</v>
      </c>
      <c r="M46" s="26">
        <v>3666136876815</v>
      </c>
      <c r="O46" s="26">
        <v>4250000401200</v>
      </c>
      <c r="Q46" s="66">
        <v>-583863524385</v>
      </c>
      <c r="R46" s="66"/>
      <c r="S46" s="11"/>
      <c r="T46" s="11"/>
      <c r="U46" s="11"/>
      <c r="V46" s="11"/>
      <c r="W46" s="11"/>
      <c r="X46" s="11"/>
    </row>
    <row r="47" spans="1:24" ht="21.75" customHeight="1" x14ac:dyDescent="0.2">
      <c r="A47" s="27" t="s">
        <v>24</v>
      </c>
      <c r="C47" s="18"/>
      <c r="E47" s="15">
        <f>SUM(E8:E46)</f>
        <v>19503577635698</v>
      </c>
      <c r="G47" s="15">
        <f>SUM(G8:G46)</f>
        <v>17855065438679</v>
      </c>
      <c r="I47" s="15">
        <f>SUM(I8:I46)</f>
        <v>1648512197009</v>
      </c>
      <c r="K47" s="18"/>
      <c r="M47" s="15">
        <v>45007129863243</v>
      </c>
      <c r="O47" s="15">
        <v>44065469512305</v>
      </c>
      <c r="Q47" s="67">
        <v>941660350938</v>
      </c>
      <c r="R47" s="67"/>
      <c r="S47" s="11"/>
      <c r="T47" s="11"/>
      <c r="U47" s="11"/>
      <c r="V47" s="11"/>
      <c r="W47" s="11"/>
      <c r="X47" s="11"/>
    </row>
    <row r="50" spans="7:15" x14ac:dyDescent="0.2">
      <c r="G50" s="31"/>
      <c r="I50" s="31"/>
      <c r="O50" s="31"/>
    </row>
    <row r="51" spans="7:15" x14ac:dyDescent="0.2">
      <c r="G51" s="31"/>
      <c r="O51" s="31"/>
    </row>
    <row r="52" spans="7:15" x14ac:dyDescent="0.2">
      <c r="G52" s="31"/>
      <c r="O52" s="31"/>
    </row>
    <row r="53" spans="7:15" x14ac:dyDescent="0.2">
      <c r="G53" s="31"/>
      <c r="I53" s="31"/>
      <c r="O53" s="31"/>
    </row>
    <row r="54" spans="7:15" x14ac:dyDescent="0.2">
      <c r="G54" s="31"/>
    </row>
    <row r="55" spans="7:15" x14ac:dyDescent="0.2">
      <c r="G55" s="31"/>
    </row>
    <row r="56" spans="7:15" x14ac:dyDescent="0.2">
      <c r="G56" s="31"/>
    </row>
    <row r="57" spans="7:15" x14ac:dyDescent="0.2">
      <c r="G57" s="31"/>
    </row>
    <row r="58" spans="7:15" x14ac:dyDescent="0.2">
      <c r="G58" s="31"/>
    </row>
    <row r="59" spans="7:15" x14ac:dyDescent="0.2">
      <c r="G59" s="31"/>
    </row>
    <row r="60" spans="7:15" x14ac:dyDescent="0.2">
      <c r="G60" s="31"/>
    </row>
    <row r="62" spans="7:15" x14ac:dyDescent="0.2">
      <c r="G62" s="31"/>
    </row>
  </sheetData>
  <mergeCells count="48"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60"/>
  <sheetViews>
    <sheetView rightToLeft="1" topLeftCell="A22" workbookViewId="0">
      <selection activeCell="I36" sqref="I36"/>
    </sheetView>
  </sheetViews>
  <sheetFormatPr defaultRowHeight="12.75" x14ac:dyDescent="0.2"/>
  <cols>
    <col min="1" max="1" width="40.28515625" customWidth="1"/>
    <col min="2" max="2" width="1.28515625" customWidth="1"/>
    <col min="3" max="3" width="12" style="13" bestFit="1" customWidth="1"/>
    <col min="4" max="4" width="1.28515625" style="13" customWidth="1"/>
    <col min="5" max="5" width="20.140625" style="13" bestFit="1" customWidth="1"/>
    <col min="6" max="6" width="1.28515625" style="13" customWidth="1"/>
    <col min="7" max="7" width="20" style="13" bestFit="1" customWidth="1"/>
    <col min="8" max="8" width="1.28515625" style="13" customWidth="1"/>
    <col min="9" max="9" width="26.28515625" style="13" bestFit="1" customWidth="1"/>
    <col min="10" max="10" width="1.28515625" style="13" customWidth="1"/>
    <col min="11" max="11" width="12" style="13" bestFit="1" customWidth="1"/>
    <col min="12" max="12" width="1.28515625" style="13" customWidth="1"/>
    <col min="13" max="13" width="20.140625" style="13" bestFit="1" customWidth="1"/>
    <col min="14" max="14" width="1.28515625" style="13" customWidth="1"/>
    <col min="15" max="15" width="19.85546875" style="13" bestFit="1" customWidth="1"/>
    <col min="16" max="16" width="1.28515625" style="13" customWidth="1"/>
    <col min="17" max="17" width="20.28515625" style="13" customWidth="1"/>
    <col min="18" max="18" width="1.28515625" style="13" customWidth="1"/>
    <col min="19" max="19" width="0.28515625" customWidth="1"/>
  </cols>
  <sheetData>
    <row r="1" spans="1:18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8" ht="21.75" customHeight="1" x14ac:dyDescent="0.2">
      <c r="A2" s="39" t="s">
        <v>132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18" ht="14.45" customHeight="1" x14ac:dyDescent="0.2"/>
    <row r="5" spans="1:18" ht="14.45" customHeight="1" x14ac:dyDescent="0.2">
      <c r="A5" s="40" t="s">
        <v>247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14.45" customHeight="1" x14ac:dyDescent="0.2">
      <c r="A6" s="41" t="s">
        <v>135</v>
      </c>
      <c r="C6" s="41" t="s">
        <v>151</v>
      </c>
      <c r="D6" s="41"/>
      <c r="E6" s="41"/>
      <c r="F6" s="41"/>
      <c r="G6" s="41"/>
      <c r="H6" s="41"/>
      <c r="I6" s="41"/>
      <c r="K6" s="41" t="s">
        <v>152</v>
      </c>
      <c r="L6" s="41"/>
      <c r="M6" s="41"/>
      <c r="N6" s="41"/>
      <c r="O6" s="41"/>
      <c r="P6" s="41"/>
      <c r="Q6" s="41"/>
      <c r="R6" s="41"/>
    </row>
    <row r="7" spans="1:18" ht="54" customHeight="1" x14ac:dyDescent="0.2">
      <c r="A7" s="41"/>
      <c r="C7" s="9" t="s">
        <v>8</v>
      </c>
      <c r="D7" s="20"/>
      <c r="E7" s="9" t="s">
        <v>10</v>
      </c>
      <c r="F7" s="20"/>
      <c r="G7" s="9" t="s">
        <v>245</v>
      </c>
      <c r="H7" s="20"/>
      <c r="I7" s="9" t="s">
        <v>248</v>
      </c>
      <c r="K7" s="9" t="s">
        <v>8</v>
      </c>
      <c r="L7" s="20"/>
      <c r="M7" s="9" t="s">
        <v>10</v>
      </c>
      <c r="N7" s="20"/>
      <c r="O7" s="9" t="s">
        <v>245</v>
      </c>
      <c r="P7" s="20"/>
      <c r="Q7" s="63" t="s">
        <v>248</v>
      </c>
      <c r="R7" s="63"/>
    </row>
    <row r="8" spans="1:18" ht="21.75" customHeight="1" x14ac:dyDescent="0.2">
      <c r="A8" s="5" t="s">
        <v>23</v>
      </c>
      <c r="C8" s="17">
        <v>13500000</v>
      </c>
      <c r="E8" s="17">
        <v>374302120500</v>
      </c>
      <c r="G8" s="17">
        <v>311644565100</v>
      </c>
      <c r="I8" s="17">
        <v>62657555400</v>
      </c>
      <c r="K8" s="17">
        <v>13500000</v>
      </c>
      <c r="M8" s="17">
        <v>374302120500</v>
      </c>
      <c r="O8" s="17">
        <v>303250863352</v>
      </c>
      <c r="Q8" s="46">
        <v>71051257148</v>
      </c>
      <c r="R8" s="46"/>
    </row>
    <row r="9" spans="1:18" ht="21.75" customHeight="1" x14ac:dyDescent="0.2">
      <c r="A9" s="6" t="s">
        <v>62</v>
      </c>
      <c r="C9" s="18">
        <v>832807</v>
      </c>
      <c r="E9" s="18">
        <v>811163256603</v>
      </c>
      <c r="G9" s="18">
        <v>832354161193</v>
      </c>
      <c r="I9" s="18">
        <v>-21190904589</v>
      </c>
      <c r="K9" s="18">
        <v>832807</v>
      </c>
      <c r="M9" s="18">
        <v>811163256603</v>
      </c>
      <c r="O9" s="18">
        <v>832937946268</v>
      </c>
      <c r="Q9" s="43">
        <v>-21774689664</v>
      </c>
      <c r="R9" s="43"/>
    </row>
    <row r="10" spans="1:18" ht="21.75" customHeight="1" x14ac:dyDescent="0.2">
      <c r="A10" s="6" t="s">
        <v>71</v>
      </c>
      <c r="C10" s="18">
        <v>10000</v>
      </c>
      <c r="E10" s="18">
        <v>7627850100</v>
      </c>
      <c r="G10" s="18">
        <v>7627850100</v>
      </c>
      <c r="I10" s="18">
        <v>0</v>
      </c>
      <c r="K10" s="18">
        <v>10000</v>
      </c>
      <c r="M10" s="18">
        <v>7627850100</v>
      </c>
      <c r="O10" s="18">
        <v>7633383300</v>
      </c>
      <c r="Q10" s="43">
        <v>-5533199</v>
      </c>
      <c r="R10" s="43"/>
    </row>
    <row r="11" spans="1:18" ht="21.75" customHeight="1" x14ac:dyDescent="0.2">
      <c r="A11" s="6" t="s">
        <v>74</v>
      </c>
      <c r="C11" s="18">
        <v>520854</v>
      </c>
      <c r="E11" s="18">
        <v>494542246355</v>
      </c>
      <c r="G11" s="18">
        <v>494542246355</v>
      </c>
      <c r="I11" s="18">
        <v>0</v>
      </c>
      <c r="K11" s="18">
        <v>520854</v>
      </c>
      <c r="M11" s="18">
        <v>494542246355</v>
      </c>
      <c r="O11" s="18">
        <v>472849712452</v>
      </c>
      <c r="Q11" s="43">
        <v>21692533903</v>
      </c>
      <c r="R11" s="43"/>
    </row>
    <row r="12" spans="1:18" ht="21.75" customHeight="1" x14ac:dyDescent="0.2">
      <c r="A12" s="6" t="s">
        <v>77</v>
      </c>
      <c r="C12" s="18">
        <v>500000</v>
      </c>
      <c r="E12" s="18">
        <v>473742262500</v>
      </c>
      <c r="G12" s="18">
        <v>468245253125</v>
      </c>
      <c r="I12" s="18">
        <v>5497009375</v>
      </c>
      <c r="K12" s="18">
        <v>500000</v>
      </c>
      <c r="M12" s="18">
        <v>473742262500</v>
      </c>
      <c r="O12" s="18">
        <v>452992740421</v>
      </c>
      <c r="Q12" s="43">
        <v>20749522079</v>
      </c>
      <c r="R12" s="43"/>
    </row>
    <row r="13" spans="1:18" ht="21.75" customHeight="1" x14ac:dyDescent="0.2">
      <c r="A13" s="6" t="s">
        <v>98</v>
      </c>
      <c r="C13" s="18">
        <v>1500000</v>
      </c>
      <c r="E13" s="18">
        <v>1499184375000</v>
      </c>
      <c r="G13" s="18">
        <v>1499184375000</v>
      </c>
      <c r="I13" s="18">
        <v>0</v>
      </c>
      <c r="K13" s="18">
        <v>1500000</v>
      </c>
      <c r="M13" s="18">
        <v>1499184375000</v>
      </c>
      <c r="O13" s="18">
        <v>1349755312500</v>
      </c>
      <c r="Q13" s="43">
        <v>149429062500</v>
      </c>
      <c r="R13" s="43"/>
    </row>
    <row r="14" spans="1:18" ht="21.75" customHeight="1" x14ac:dyDescent="0.2">
      <c r="A14" s="6" t="s">
        <v>56</v>
      </c>
      <c r="C14" s="18">
        <v>1999900</v>
      </c>
      <c r="E14" s="18">
        <v>1776584574579</v>
      </c>
      <c r="G14" s="18">
        <v>1768943580831</v>
      </c>
      <c r="I14" s="18">
        <v>7640993748</v>
      </c>
      <c r="K14" s="18">
        <v>1999900</v>
      </c>
      <c r="M14" s="18">
        <v>1776584574579</v>
      </c>
      <c r="O14" s="18">
        <v>1799586873816</v>
      </c>
      <c r="Q14" s="43">
        <v>-23002299236</v>
      </c>
      <c r="R14" s="43"/>
    </row>
    <row r="15" spans="1:18" ht="21.75" customHeight="1" x14ac:dyDescent="0.2">
      <c r="A15" s="6" t="s">
        <v>38</v>
      </c>
      <c r="C15" s="18">
        <v>4308000</v>
      </c>
      <c r="E15" s="18">
        <v>7895991547958</v>
      </c>
      <c r="G15" s="18">
        <v>7782649746383</v>
      </c>
      <c r="I15" s="18">
        <v>113341801575</v>
      </c>
      <c r="K15" s="18">
        <v>4308000</v>
      </c>
      <c r="M15" s="18">
        <v>7895991547958</v>
      </c>
      <c r="O15" s="18">
        <v>6515564795527</v>
      </c>
      <c r="Q15" s="43">
        <v>1380426752431</v>
      </c>
      <c r="R15" s="43"/>
    </row>
    <row r="16" spans="1:18" ht="21.75" customHeight="1" x14ac:dyDescent="0.2">
      <c r="A16" s="6" t="s">
        <v>80</v>
      </c>
      <c r="C16" s="18">
        <v>1599640</v>
      </c>
      <c r="E16" s="18">
        <v>1579329150169</v>
      </c>
      <c r="G16" s="18">
        <v>1578162047926</v>
      </c>
      <c r="I16" s="18">
        <v>1167102243</v>
      </c>
      <c r="K16" s="18">
        <v>1599640</v>
      </c>
      <c r="M16" s="18">
        <v>1579329150169</v>
      </c>
      <c r="O16" s="18">
        <v>1520662042039</v>
      </c>
      <c r="Q16" s="43">
        <v>58667108130</v>
      </c>
      <c r="R16" s="43"/>
    </row>
    <row r="17" spans="1:18" ht="21.75" customHeight="1" x14ac:dyDescent="0.2">
      <c r="A17" s="6" t="s">
        <v>101</v>
      </c>
      <c r="C17" s="18">
        <v>3999800</v>
      </c>
      <c r="E17" s="18">
        <v>3325088646204</v>
      </c>
      <c r="G17" s="18">
        <v>3997627701767</v>
      </c>
      <c r="I17" s="18">
        <v>-672539055562</v>
      </c>
      <c r="K17" s="18">
        <v>3999800</v>
      </c>
      <c r="M17" s="18">
        <v>3325088646204</v>
      </c>
      <c r="O17" s="18">
        <v>3945767365998</v>
      </c>
      <c r="Q17" s="43">
        <v>-620678719793</v>
      </c>
      <c r="R17" s="43"/>
    </row>
    <row r="18" spans="1:18" ht="21.75" customHeight="1" x14ac:dyDescent="0.2">
      <c r="A18" s="6" t="s">
        <v>34</v>
      </c>
      <c r="C18" s="18">
        <v>2319800</v>
      </c>
      <c r="E18" s="18">
        <v>11258193446070</v>
      </c>
      <c r="G18" s="18">
        <v>12379000603529</v>
      </c>
      <c r="I18" s="18">
        <v>-1120807157458</v>
      </c>
      <c r="K18" s="18">
        <v>2319800</v>
      </c>
      <c r="M18" s="18">
        <v>11258193446070</v>
      </c>
      <c r="O18" s="18">
        <v>8990051610158</v>
      </c>
      <c r="Q18" s="43">
        <f>2268141835912-14</f>
        <v>2268141835898</v>
      </c>
      <c r="R18" s="43"/>
    </row>
    <row r="19" spans="1:18" ht="21.75" customHeight="1" x14ac:dyDescent="0.2">
      <c r="A19" s="6" t="s">
        <v>92</v>
      </c>
      <c r="C19" s="18">
        <v>1000000</v>
      </c>
      <c r="E19" s="18">
        <v>995456426087</v>
      </c>
      <c r="G19" s="18">
        <v>999456250000</v>
      </c>
      <c r="I19" s="18">
        <v>-3999823912</v>
      </c>
      <c r="K19" s="18">
        <v>1000000</v>
      </c>
      <c r="M19" s="18">
        <v>995456426087</v>
      </c>
      <c r="O19" s="18">
        <v>1000000000000</v>
      </c>
      <c r="Q19" s="43">
        <v>-4543573912</v>
      </c>
      <c r="R19" s="43"/>
    </row>
    <row r="20" spans="1:18" ht="21.75" customHeight="1" x14ac:dyDescent="0.2">
      <c r="A20" s="6" t="s">
        <v>68</v>
      </c>
      <c r="C20" s="18">
        <v>1000000</v>
      </c>
      <c r="E20" s="18">
        <v>899510625000</v>
      </c>
      <c r="G20" s="18">
        <v>999456250000</v>
      </c>
      <c r="I20" s="18">
        <v>-99945624999</v>
      </c>
      <c r="K20" s="18">
        <v>1000000</v>
      </c>
      <c r="M20" s="18">
        <v>899510625000</v>
      </c>
      <c r="O20" s="18">
        <v>1000000000000</v>
      </c>
      <c r="Q20" s="43">
        <v>-100489374999</v>
      </c>
      <c r="R20" s="43"/>
    </row>
    <row r="21" spans="1:18" ht="21.75" customHeight="1" x14ac:dyDescent="0.2">
      <c r="A21" s="6" t="s">
        <v>83</v>
      </c>
      <c r="C21" s="18">
        <v>3504343</v>
      </c>
      <c r="E21" s="18">
        <v>3225499779301</v>
      </c>
      <c r="G21" s="18">
        <v>3225779974302</v>
      </c>
      <c r="I21" s="18">
        <v>-280195000</v>
      </c>
      <c r="K21" s="18">
        <v>3504343</v>
      </c>
      <c r="M21" s="18">
        <v>3225499779301</v>
      </c>
      <c r="O21" s="18">
        <v>3400999924930</v>
      </c>
      <c r="Q21" s="43">
        <v>-175500145628</v>
      </c>
      <c r="R21" s="43"/>
    </row>
    <row r="22" spans="1:18" ht="21.75" customHeight="1" x14ac:dyDescent="0.2">
      <c r="A22" s="6" t="s">
        <v>41</v>
      </c>
      <c r="C22" s="18">
        <v>1004200</v>
      </c>
      <c r="E22" s="18">
        <v>4521255427113</v>
      </c>
      <c r="G22" s="18">
        <v>4443870305763</v>
      </c>
      <c r="I22" s="18">
        <v>77385121350</v>
      </c>
      <c r="K22" s="18">
        <v>1004200</v>
      </c>
      <c r="M22" s="18">
        <v>4521255427113</v>
      </c>
      <c r="O22" s="18">
        <v>3934943089133</v>
      </c>
      <c r="Q22" s="43">
        <v>586312337980</v>
      </c>
      <c r="R22" s="43"/>
    </row>
    <row r="23" spans="1:18" ht="21.75" customHeight="1" x14ac:dyDescent="0.2">
      <c r="A23" s="6" t="s">
        <v>59</v>
      </c>
      <c r="C23" s="18">
        <v>7999800</v>
      </c>
      <c r="E23" s="18">
        <v>6563728844126</v>
      </c>
      <c r="G23" s="18">
        <v>7697803933224</v>
      </c>
      <c r="I23" s="18">
        <v>-1134075089097</v>
      </c>
      <c r="K23" s="18">
        <v>7999800</v>
      </c>
      <c r="M23" s="18">
        <v>6563728844126</v>
      </c>
      <c r="O23" s="18">
        <v>7999795017404</v>
      </c>
      <c r="Q23" s="43">
        <v>-1436066173277</v>
      </c>
      <c r="R23" s="43"/>
    </row>
    <row r="24" spans="1:18" ht="21.75" customHeight="1" x14ac:dyDescent="0.2">
      <c r="A24" s="6" t="s">
        <v>47</v>
      </c>
      <c r="C24" s="18">
        <v>11195000</v>
      </c>
      <c r="E24" s="18">
        <v>9856123002430</v>
      </c>
      <c r="G24" s="18">
        <v>10069519000000</v>
      </c>
      <c r="I24" s="18">
        <v>-213395997569</v>
      </c>
      <c r="K24" s="18">
        <v>11195000</v>
      </c>
      <c r="M24" s="18">
        <v>9856123002430</v>
      </c>
      <c r="O24" s="18">
        <v>11195000000000</v>
      </c>
      <c r="Q24" s="43">
        <v>-1338876997569</v>
      </c>
      <c r="R24" s="43"/>
    </row>
    <row r="25" spans="1:18" ht="21.75" customHeight="1" x14ac:dyDescent="0.2">
      <c r="A25" s="6" t="s">
        <v>95</v>
      </c>
      <c r="C25" s="18">
        <v>1000000</v>
      </c>
      <c r="E25" s="18">
        <v>999456250000</v>
      </c>
      <c r="G25" s="18">
        <v>999456250000</v>
      </c>
      <c r="I25" s="18">
        <v>0</v>
      </c>
      <c r="K25" s="18">
        <v>1000000</v>
      </c>
      <c r="M25" s="18">
        <v>999456250000</v>
      </c>
      <c r="O25" s="18">
        <v>1000000000000</v>
      </c>
      <c r="Q25" s="43">
        <v>-543749999</v>
      </c>
      <c r="R25" s="43"/>
    </row>
    <row r="26" spans="1:18" ht="21.75" customHeight="1" x14ac:dyDescent="0.2">
      <c r="A26" s="6" t="s">
        <v>107</v>
      </c>
      <c r="C26" s="18">
        <v>1160670</v>
      </c>
      <c r="E26" s="18">
        <v>924504590337</v>
      </c>
      <c r="G26" s="18">
        <v>933009961713</v>
      </c>
      <c r="I26" s="18">
        <v>-8505371375</v>
      </c>
      <c r="K26" s="18">
        <v>1160670</v>
      </c>
      <c r="M26" s="18">
        <v>924504590337</v>
      </c>
      <c r="O26" s="18">
        <v>933009961713</v>
      </c>
      <c r="Q26" s="43">
        <v>-8505371375</v>
      </c>
      <c r="R26" s="43"/>
    </row>
    <row r="27" spans="1:18" ht="21.75" customHeight="1" x14ac:dyDescent="0.2">
      <c r="A27" s="6" t="s">
        <v>86</v>
      </c>
      <c r="C27" s="18">
        <v>5515772</v>
      </c>
      <c r="E27" s="18">
        <v>4426756557576</v>
      </c>
      <c r="G27" s="18">
        <v>4393679920783</v>
      </c>
      <c r="I27" s="18">
        <v>33076636793</v>
      </c>
      <c r="K27" s="18">
        <v>5515772</v>
      </c>
      <c r="M27" s="18">
        <v>4426756557576</v>
      </c>
      <c r="O27" s="18">
        <v>5092381341280</v>
      </c>
      <c r="Q27" s="43">
        <v>-665624783703</v>
      </c>
      <c r="R27" s="43"/>
    </row>
    <row r="28" spans="1:18" ht="21.75" customHeight="1" x14ac:dyDescent="0.2">
      <c r="A28" s="6" t="s">
        <v>89</v>
      </c>
      <c r="C28" s="18">
        <v>10645178</v>
      </c>
      <c r="E28" s="18">
        <v>9817071255750</v>
      </c>
      <c r="G28" s="18">
        <v>9817071255750</v>
      </c>
      <c r="I28" s="18">
        <v>0</v>
      </c>
      <c r="K28" s="18">
        <v>10645178</v>
      </c>
      <c r="M28" s="18">
        <v>9817071255750</v>
      </c>
      <c r="O28" s="18">
        <v>9822412192380</v>
      </c>
      <c r="Q28" s="43">
        <v>-5340936629</v>
      </c>
      <c r="R28" s="43"/>
    </row>
    <row r="29" spans="1:18" ht="21.75" customHeight="1" x14ac:dyDescent="0.2">
      <c r="A29" s="7" t="s">
        <v>104</v>
      </c>
      <c r="C29" s="18">
        <v>38000000</v>
      </c>
      <c r="E29" s="26">
        <v>37979337500000</v>
      </c>
      <c r="G29" s="26">
        <v>38000000000000</v>
      </c>
      <c r="I29" s="26">
        <v>-20662499999</v>
      </c>
      <c r="K29" s="18">
        <v>38000000</v>
      </c>
      <c r="M29" s="26">
        <v>37979337500000</v>
      </c>
      <c r="O29" s="26">
        <v>38000000000000</v>
      </c>
      <c r="Q29" s="52">
        <v>-20662499999</v>
      </c>
      <c r="R29" s="52"/>
    </row>
    <row r="30" spans="1:18" ht="21.75" customHeight="1" x14ac:dyDescent="0.2">
      <c r="A30" s="27" t="s">
        <v>24</v>
      </c>
      <c r="C30" s="18"/>
      <c r="E30" s="15">
        <v>109704449733758</v>
      </c>
      <c r="G30" s="15">
        <v>112699085232844</v>
      </c>
      <c r="I30" s="15">
        <v>-2994635499076</v>
      </c>
      <c r="K30" s="18"/>
      <c r="M30" s="15">
        <v>109704449733758</v>
      </c>
      <c r="O30" s="15">
        <v>109569594172671</v>
      </c>
      <c r="Q30" s="68">
        <f t="shared" ref="Q30" si="0">SUM(Q8:R29)</f>
        <v>134855561087</v>
      </c>
      <c r="R30" s="68"/>
    </row>
    <row r="33" spans="5:17" ht="18.75" x14ac:dyDescent="0.2"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5:17" ht="18.75" x14ac:dyDescent="0.2"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</row>
    <row r="35" spans="5:17" ht="18.75" x14ac:dyDescent="0.2"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 spans="5:17" ht="18.75" x14ac:dyDescent="0.2"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</row>
    <row r="37" spans="5:17" ht="18.75" x14ac:dyDescent="0.2"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spans="5:17" ht="18.75" x14ac:dyDescent="0.2"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</row>
    <row r="39" spans="5:17" ht="18.75" x14ac:dyDescent="0.2"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</row>
    <row r="40" spans="5:17" ht="18.75" x14ac:dyDescent="0.2"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5:17" ht="18.75" x14ac:dyDescent="0.2"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5:17" ht="18.75" x14ac:dyDescent="0.2"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5:17" ht="18.75" x14ac:dyDescent="0.2"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5:17" ht="18.75" x14ac:dyDescent="0.2"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5:17" ht="18.75" x14ac:dyDescent="0.2"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5:17" ht="18.75" x14ac:dyDescent="0.2"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5:17" ht="18.75" x14ac:dyDescent="0.2"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5:17" ht="18.75" x14ac:dyDescent="0.2"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5:17" ht="18.75" x14ac:dyDescent="0.2"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5:17" ht="18.75" x14ac:dyDescent="0.2"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5:17" ht="18.75" x14ac:dyDescent="0.2"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5:17" ht="18.75" x14ac:dyDescent="0.2"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5:17" ht="18.75" x14ac:dyDescent="0.2"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5:17" ht="18.75" x14ac:dyDescent="0.2"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5:17" ht="18.75" x14ac:dyDescent="0.2"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5:17" ht="18.75" x14ac:dyDescent="0.2"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5:17" ht="18.75" x14ac:dyDescent="0.2"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5:17" ht="18.75" x14ac:dyDescent="0.2"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5:17" ht="18.75" x14ac:dyDescent="0.2"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5:17" ht="18.75" x14ac:dyDescent="0.2"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</sheetData>
  <mergeCells count="31">
    <mergeCell ref="Q28:R28"/>
    <mergeCell ref="Q29:R29"/>
    <mergeCell ref="Q30:R30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44"/>
  <sheetViews>
    <sheetView rightToLeft="1" topLeftCell="A22" workbookViewId="0">
      <selection activeCell="AL15" sqref="AL15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8.5703125" style="13" bestFit="1" customWidth="1"/>
    <col min="5" max="5" width="1.28515625" style="13" customWidth="1"/>
    <col min="6" max="6" width="27.85546875" style="13" bestFit="1" customWidth="1"/>
    <col min="7" max="7" width="1.28515625" style="13" customWidth="1"/>
    <col min="8" max="8" width="15.42578125" style="13" bestFit="1" customWidth="1"/>
    <col min="9" max="9" width="1.28515625" style="13" customWidth="1"/>
    <col min="10" max="10" width="12.85546875" style="13" bestFit="1" customWidth="1"/>
    <col min="11" max="11" width="1.28515625" style="13" customWidth="1"/>
    <col min="12" max="12" width="12.85546875" style="13" bestFit="1" customWidth="1"/>
    <col min="13" max="13" width="1.28515625" style="13" customWidth="1"/>
    <col min="14" max="14" width="11.85546875" style="13" bestFit="1" customWidth="1"/>
    <col min="15" max="15" width="1.28515625" style="13" customWidth="1"/>
    <col min="16" max="16" width="11" style="13" bestFit="1" customWidth="1"/>
    <col min="17" max="17" width="1.28515625" style="13" customWidth="1"/>
    <col min="18" max="18" width="19" style="13" bestFit="1" customWidth="1"/>
    <col min="19" max="19" width="1.28515625" style="13" customWidth="1"/>
    <col min="20" max="20" width="19" style="13" bestFit="1" customWidth="1"/>
    <col min="21" max="21" width="1.28515625" style="13" customWidth="1"/>
    <col min="22" max="22" width="11" style="13" bestFit="1" customWidth="1"/>
    <col min="23" max="23" width="1.28515625" style="13" customWidth="1"/>
    <col min="24" max="24" width="19" style="13" bestFit="1" customWidth="1"/>
    <col min="25" max="25" width="1.28515625" style="13" customWidth="1"/>
    <col min="26" max="26" width="11" style="13" bestFit="1" customWidth="1"/>
    <col min="27" max="27" width="1.28515625" style="13" customWidth="1"/>
    <col min="28" max="28" width="18.7109375" style="13" bestFit="1" customWidth="1"/>
    <col min="29" max="29" width="1.28515625" customWidth="1"/>
    <col min="30" max="30" width="11.85546875" style="13" bestFit="1" customWidth="1"/>
    <col min="31" max="31" width="1.28515625" style="13" customWidth="1"/>
    <col min="32" max="32" width="16.140625" style="13" bestFit="1" customWidth="1"/>
    <col min="33" max="33" width="1.28515625" style="13" customWidth="1"/>
    <col min="34" max="34" width="19.85546875" style="13" bestFit="1" customWidth="1"/>
    <col min="35" max="35" width="1.28515625" style="13" customWidth="1"/>
    <col min="36" max="36" width="20" style="13" bestFit="1" customWidth="1"/>
    <col min="37" max="37" width="1.28515625" style="13" customWidth="1"/>
    <col min="38" max="38" width="18.28515625" style="13" bestFit="1" customWidth="1"/>
    <col min="39" max="39" width="0.28515625" customWidth="1"/>
    <col min="40" max="40" width="19.85546875" bestFit="1" customWidth="1"/>
  </cols>
  <sheetData>
    <row r="1" spans="1:40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</row>
    <row r="2" spans="1:40" ht="21.75" customHeight="1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</row>
    <row r="3" spans="1:40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</row>
    <row r="4" spans="1:40" ht="14.45" customHeight="1" x14ac:dyDescent="0.2"/>
    <row r="5" spans="1:40" ht="14.45" customHeight="1" x14ac:dyDescent="0.2">
      <c r="A5" s="1" t="s">
        <v>25</v>
      </c>
      <c r="B5" s="40" t="s">
        <v>26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</row>
    <row r="6" spans="1:40" ht="14.45" customHeight="1" x14ac:dyDescent="0.2">
      <c r="A6" s="41" t="s">
        <v>27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 t="s">
        <v>3</v>
      </c>
      <c r="Q6" s="41"/>
      <c r="R6" s="41"/>
      <c r="S6" s="41"/>
      <c r="T6" s="41"/>
      <c r="V6" s="41" t="s">
        <v>4</v>
      </c>
      <c r="W6" s="41"/>
      <c r="X6" s="41"/>
      <c r="Y6" s="41"/>
      <c r="Z6" s="41"/>
      <c r="AA6" s="41"/>
      <c r="AB6" s="41"/>
      <c r="AD6" s="41" t="s">
        <v>5</v>
      </c>
      <c r="AE6" s="41"/>
      <c r="AF6" s="41"/>
      <c r="AG6" s="41"/>
      <c r="AH6" s="41"/>
      <c r="AI6" s="41"/>
      <c r="AJ6" s="41"/>
      <c r="AK6" s="41"/>
      <c r="AL6" s="41"/>
    </row>
    <row r="7" spans="1:40" ht="14.45" customHeight="1" x14ac:dyDescent="0.2">
      <c r="A7" s="3"/>
      <c r="B7" s="3"/>
      <c r="C7" s="3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V7" s="44" t="s">
        <v>6</v>
      </c>
      <c r="W7" s="44"/>
      <c r="X7" s="44"/>
      <c r="Y7" s="20"/>
      <c r="Z7" s="44" t="s">
        <v>7</v>
      </c>
      <c r="AA7" s="44"/>
      <c r="AB7" s="44"/>
      <c r="AD7" s="20"/>
      <c r="AE7" s="20"/>
      <c r="AF7" s="20"/>
      <c r="AG7" s="20"/>
      <c r="AH7" s="20"/>
      <c r="AI7" s="20"/>
      <c r="AJ7" s="20"/>
      <c r="AK7" s="20"/>
      <c r="AL7" s="20"/>
    </row>
    <row r="8" spans="1:40" ht="14.45" customHeight="1" x14ac:dyDescent="0.2">
      <c r="A8" s="41" t="s">
        <v>28</v>
      </c>
      <c r="B8" s="41"/>
      <c r="D8" s="2" t="s">
        <v>29</v>
      </c>
      <c r="F8" s="2" t="s">
        <v>30</v>
      </c>
      <c r="H8" s="2" t="s">
        <v>31</v>
      </c>
      <c r="J8" s="2" t="s">
        <v>32</v>
      </c>
      <c r="L8" s="2" t="s">
        <v>33</v>
      </c>
      <c r="N8" s="2" t="s">
        <v>14</v>
      </c>
      <c r="P8" s="2" t="s">
        <v>8</v>
      </c>
      <c r="R8" s="2" t="s">
        <v>9</v>
      </c>
      <c r="T8" s="2" t="s">
        <v>10</v>
      </c>
      <c r="V8" s="4" t="s">
        <v>8</v>
      </c>
      <c r="W8" s="20"/>
      <c r="X8" s="4" t="s">
        <v>9</v>
      </c>
      <c r="Z8" s="4" t="s">
        <v>8</v>
      </c>
      <c r="AA8" s="20"/>
      <c r="AB8" s="4" t="s">
        <v>11</v>
      </c>
      <c r="AD8" s="2" t="s">
        <v>8</v>
      </c>
      <c r="AF8" s="2" t="s">
        <v>12</v>
      </c>
      <c r="AH8" s="2" t="s">
        <v>9</v>
      </c>
      <c r="AJ8" s="2" t="s">
        <v>10</v>
      </c>
      <c r="AL8" s="2" t="s">
        <v>13</v>
      </c>
    </row>
    <row r="9" spans="1:40" ht="21.75" customHeight="1" x14ac:dyDescent="0.2">
      <c r="A9" s="47" t="s">
        <v>34</v>
      </c>
      <c r="B9" s="47"/>
      <c r="D9" s="21" t="s">
        <v>35</v>
      </c>
      <c r="F9" s="21" t="s">
        <v>35</v>
      </c>
      <c r="H9" s="21" t="s">
        <v>36</v>
      </c>
      <c r="J9" s="21" t="s">
        <v>37</v>
      </c>
      <c r="L9" s="22">
        <v>43.97</v>
      </c>
      <c r="N9" s="22">
        <v>43.97</v>
      </c>
      <c r="P9" s="17">
        <v>3809800</v>
      </c>
      <c r="R9" s="17">
        <v>14775044446400</v>
      </c>
      <c r="T9" s="17">
        <v>18153281532547</v>
      </c>
      <c r="V9" s="17">
        <v>0</v>
      </c>
      <c r="X9" s="17">
        <v>0</v>
      </c>
      <c r="Z9" s="17">
        <v>1490000</v>
      </c>
      <c r="AB9" s="17">
        <v>7052593066284</v>
      </c>
      <c r="AD9" s="17">
        <v>2319800</v>
      </c>
      <c r="AF9" s="17">
        <v>4856609</v>
      </c>
      <c r="AH9" s="17">
        <v>8996574126400</v>
      </c>
      <c r="AJ9" s="17">
        <v>11258193446070</v>
      </c>
      <c r="AL9" s="22">
        <f>AJ9/133474547916386*100</f>
        <v>8.4347118022250953</v>
      </c>
      <c r="AN9" s="18"/>
    </row>
    <row r="10" spans="1:40" ht="21.75" customHeight="1" x14ac:dyDescent="0.2">
      <c r="A10" s="48" t="s">
        <v>38</v>
      </c>
      <c r="B10" s="48"/>
      <c r="D10" s="23" t="s">
        <v>35</v>
      </c>
      <c r="F10" s="23" t="s">
        <v>35</v>
      </c>
      <c r="H10" s="23" t="s">
        <v>39</v>
      </c>
      <c r="J10" s="23" t="s">
        <v>40</v>
      </c>
      <c r="L10" s="24">
        <v>55.06</v>
      </c>
      <c r="N10" s="24">
        <v>55.06</v>
      </c>
      <c r="P10" s="18">
        <v>4308000</v>
      </c>
      <c r="R10" s="18">
        <v>5999967000000</v>
      </c>
      <c r="T10" s="18">
        <v>7782649746383</v>
      </c>
      <c r="V10" s="18">
        <v>0</v>
      </c>
      <c r="X10" s="18">
        <v>0</v>
      </c>
      <c r="Z10" s="18">
        <v>0</v>
      </c>
      <c r="AB10" s="18">
        <v>0</v>
      </c>
      <c r="AD10" s="18">
        <v>4308000</v>
      </c>
      <c r="AF10" s="18">
        <v>1834196</v>
      </c>
      <c r="AH10" s="18">
        <v>5999967000000</v>
      </c>
      <c r="AJ10" s="18">
        <v>7895991547958</v>
      </c>
      <c r="AL10" s="24">
        <f t="shared" ref="AL10:AL35" si="0">AJ10/133474547916386*100</f>
        <v>5.9157282577232451</v>
      </c>
    </row>
    <row r="11" spans="1:40" ht="21.75" customHeight="1" x14ac:dyDescent="0.2">
      <c r="A11" s="48" t="s">
        <v>41</v>
      </c>
      <c r="B11" s="48"/>
      <c r="D11" s="23" t="s">
        <v>35</v>
      </c>
      <c r="F11" s="23" t="s">
        <v>35</v>
      </c>
      <c r="H11" s="23" t="s">
        <v>42</v>
      </c>
      <c r="J11" s="23" t="s">
        <v>43</v>
      </c>
      <c r="L11" s="24">
        <v>24.16</v>
      </c>
      <c r="N11" s="24">
        <v>24.16</v>
      </c>
      <c r="P11" s="18">
        <v>1004200</v>
      </c>
      <c r="R11" s="18">
        <v>3934943089133</v>
      </c>
      <c r="T11" s="18">
        <v>4443870305763</v>
      </c>
      <c r="V11" s="18">
        <v>0</v>
      </c>
      <c r="X11" s="18">
        <v>0</v>
      </c>
      <c r="Z11" s="18">
        <v>0</v>
      </c>
      <c r="AB11" s="18">
        <v>0</v>
      </c>
      <c r="AD11" s="18">
        <v>1004200</v>
      </c>
      <c r="AF11" s="18">
        <v>4505612</v>
      </c>
      <c r="AH11" s="18">
        <v>3934943089133</v>
      </c>
      <c r="AJ11" s="18">
        <v>4521255427113</v>
      </c>
      <c r="AL11" s="24">
        <f t="shared" si="0"/>
        <v>3.3873539919725388</v>
      </c>
    </row>
    <row r="12" spans="1:40" ht="21.75" customHeight="1" x14ac:dyDescent="0.2">
      <c r="A12" s="48" t="s">
        <v>44</v>
      </c>
      <c r="B12" s="48"/>
      <c r="D12" s="23" t="s">
        <v>35</v>
      </c>
      <c r="F12" s="23" t="s">
        <v>35</v>
      </c>
      <c r="H12" s="23" t="s">
        <v>45</v>
      </c>
      <c r="J12" s="23" t="s">
        <v>46</v>
      </c>
      <c r="L12" s="24">
        <v>23</v>
      </c>
      <c r="N12" s="24">
        <v>23</v>
      </c>
      <c r="P12" s="18">
        <v>6000000</v>
      </c>
      <c r="R12" s="18">
        <v>6000000000000</v>
      </c>
      <c r="T12" s="18">
        <v>5357239416262</v>
      </c>
      <c r="V12" s="18">
        <v>0</v>
      </c>
      <c r="X12" s="18">
        <v>0</v>
      </c>
      <c r="Z12" s="18">
        <v>6000000</v>
      </c>
      <c r="AB12" s="18">
        <v>5899800000000</v>
      </c>
      <c r="AD12" s="18">
        <v>0</v>
      </c>
      <c r="AF12" s="18">
        <v>0</v>
      </c>
      <c r="AH12" s="18">
        <v>0</v>
      </c>
      <c r="AJ12" s="18">
        <v>0</v>
      </c>
      <c r="AL12" s="24">
        <f t="shared" si="0"/>
        <v>0</v>
      </c>
    </row>
    <row r="13" spans="1:40" ht="21.75" customHeight="1" x14ac:dyDescent="0.2">
      <c r="A13" s="48" t="s">
        <v>47</v>
      </c>
      <c r="B13" s="48"/>
      <c r="D13" s="23" t="s">
        <v>35</v>
      </c>
      <c r="F13" s="23" t="s">
        <v>35</v>
      </c>
      <c r="H13" s="23" t="s">
        <v>48</v>
      </c>
      <c r="J13" s="23" t="s">
        <v>49</v>
      </c>
      <c r="L13" s="24">
        <v>23</v>
      </c>
      <c r="N13" s="24">
        <v>23</v>
      </c>
      <c r="P13" s="18">
        <v>11200000</v>
      </c>
      <c r="R13" s="18">
        <v>11200000000000</v>
      </c>
      <c r="T13" s="18">
        <v>10074519000000</v>
      </c>
      <c r="V13" s="18">
        <v>0</v>
      </c>
      <c r="X13" s="18">
        <v>0</v>
      </c>
      <c r="Z13" s="18">
        <v>5000</v>
      </c>
      <c r="AB13" s="18">
        <v>4747417188</v>
      </c>
      <c r="AD13" s="18">
        <v>11195000</v>
      </c>
      <c r="AF13" s="18">
        <v>880883</v>
      </c>
      <c r="AH13" s="18">
        <v>11195000000000</v>
      </c>
      <c r="AJ13" s="18">
        <v>9856123002430</v>
      </c>
      <c r="AL13" s="24">
        <f t="shared" si="0"/>
        <v>7.3842715006641457</v>
      </c>
    </row>
    <row r="14" spans="1:40" ht="21.75" customHeight="1" x14ac:dyDescent="0.2">
      <c r="A14" s="48" t="s">
        <v>50</v>
      </c>
      <c r="B14" s="48"/>
      <c r="D14" s="23" t="s">
        <v>35</v>
      </c>
      <c r="F14" s="23" t="s">
        <v>35</v>
      </c>
      <c r="H14" s="23" t="s">
        <v>51</v>
      </c>
      <c r="J14" s="23" t="s">
        <v>52</v>
      </c>
      <c r="L14" s="24">
        <v>26</v>
      </c>
      <c r="N14" s="24">
        <v>26</v>
      </c>
      <c r="P14" s="18">
        <v>100000</v>
      </c>
      <c r="R14" s="18">
        <v>90295960937</v>
      </c>
      <c r="T14" s="18">
        <v>90200926562</v>
      </c>
      <c r="V14" s="18">
        <v>0</v>
      </c>
      <c r="X14" s="18">
        <v>0</v>
      </c>
      <c r="Z14" s="18">
        <v>100000</v>
      </c>
      <c r="AB14" s="18">
        <v>85692462063</v>
      </c>
      <c r="AD14" s="18">
        <v>0</v>
      </c>
      <c r="AF14" s="18">
        <v>0</v>
      </c>
      <c r="AH14" s="18">
        <v>0</v>
      </c>
      <c r="AJ14" s="18">
        <v>0</v>
      </c>
      <c r="AL14" s="24">
        <f t="shared" si="0"/>
        <v>0</v>
      </c>
    </row>
    <row r="15" spans="1:40" ht="21.75" customHeight="1" x14ac:dyDescent="0.2">
      <c r="A15" s="48" t="s">
        <v>53</v>
      </c>
      <c r="B15" s="48"/>
      <c r="D15" s="23" t="s">
        <v>35</v>
      </c>
      <c r="F15" s="23" t="s">
        <v>35</v>
      </c>
      <c r="H15" s="23" t="s">
        <v>54</v>
      </c>
      <c r="J15" s="23" t="s">
        <v>55</v>
      </c>
      <c r="L15" s="24">
        <v>0</v>
      </c>
      <c r="N15" s="24">
        <v>0</v>
      </c>
      <c r="P15" s="18">
        <v>3100</v>
      </c>
      <c r="R15" s="18">
        <v>1981259037</v>
      </c>
      <c r="T15" s="18">
        <v>3064232916</v>
      </c>
      <c r="V15" s="18">
        <v>0</v>
      </c>
      <c r="X15" s="18">
        <v>0</v>
      </c>
      <c r="Z15" s="18">
        <v>3100</v>
      </c>
      <c r="AB15" s="18">
        <v>3100000000</v>
      </c>
      <c r="AD15" s="18">
        <v>0</v>
      </c>
      <c r="AF15" s="18">
        <v>0</v>
      </c>
      <c r="AH15" s="18">
        <v>0</v>
      </c>
      <c r="AJ15" s="18">
        <v>0</v>
      </c>
      <c r="AL15" s="24">
        <f t="shared" si="0"/>
        <v>0</v>
      </c>
    </row>
    <row r="16" spans="1:40" ht="21.75" customHeight="1" x14ac:dyDescent="0.2">
      <c r="A16" s="48" t="s">
        <v>56</v>
      </c>
      <c r="B16" s="48"/>
      <c r="D16" s="23" t="s">
        <v>35</v>
      </c>
      <c r="F16" s="23" t="s">
        <v>35</v>
      </c>
      <c r="H16" s="23" t="s">
        <v>57</v>
      </c>
      <c r="J16" s="23" t="s">
        <v>58</v>
      </c>
      <c r="L16" s="24">
        <v>23</v>
      </c>
      <c r="N16" s="24">
        <v>23</v>
      </c>
      <c r="P16" s="18">
        <v>2000000</v>
      </c>
      <c r="R16" s="18">
        <v>1999892988789</v>
      </c>
      <c r="T16" s="18">
        <v>1769033564675</v>
      </c>
      <c r="V16" s="18">
        <v>0</v>
      </c>
      <c r="X16" s="18">
        <v>0</v>
      </c>
      <c r="Z16" s="18">
        <v>100</v>
      </c>
      <c r="AB16" s="18">
        <v>94710976</v>
      </c>
      <c r="AD16" s="18">
        <v>1999900</v>
      </c>
      <c r="AF16" s="18">
        <v>888820</v>
      </c>
      <c r="AH16" s="18">
        <v>1999792994140</v>
      </c>
      <c r="AJ16" s="18">
        <v>1776584574579</v>
      </c>
      <c r="AL16" s="24">
        <f t="shared" si="0"/>
        <v>1.3310287259350198</v>
      </c>
    </row>
    <row r="17" spans="1:38" ht="21.75" customHeight="1" x14ac:dyDescent="0.2">
      <c r="A17" s="48" t="s">
        <v>59</v>
      </c>
      <c r="B17" s="48"/>
      <c r="D17" s="23" t="s">
        <v>35</v>
      </c>
      <c r="F17" s="23" t="s">
        <v>35</v>
      </c>
      <c r="H17" s="23" t="s">
        <v>60</v>
      </c>
      <c r="J17" s="23" t="s">
        <v>61</v>
      </c>
      <c r="L17" s="24">
        <v>23</v>
      </c>
      <c r="N17" s="24">
        <v>23</v>
      </c>
      <c r="P17" s="18">
        <v>8000000</v>
      </c>
      <c r="R17" s="18">
        <v>7999995017280</v>
      </c>
      <c r="T17" s="18">
        <v>7698003933100</v>
      </c>
      <c r="V17" s="18">
        <v>0</v>
      </c>
      <c r="X17" s="18">
        <v>0</v>
      </c>
      <c r="Z17" s="18">
        <v>200</v>
      </c>
      <c r="AB17" s="18">
        <v>186837858</v>
      </c>
      <c r="AD17" s="18">
        <v>7999800</v>
      </c>
      <c r="AF17" s="18">
        <v>820933</v>
      </c>
      <c r="AH17" s="18">
        <v>7999795017404</v>
      </c>
      <c r="AJ17" s="18">
        <v>6563728844126</v>
      </c>
      <c r="AL17" s="24">
        <f t="shared" si="0"/>
        <v>4.9175883691606828</v>
      </c>
    </row>
    <row r="18" spans="1:38" ht="21.75" customHeight="1" x14ac:dyDescent="0.2">
      <c r="A18" s="48" t="s">
        <v>62</v>
      </c>
      <c r="B18" s="48"/>
      <c r="D18" s="23" t="s">
        <v>35</v>
      </c>
      <c r="F18" s="23" t="s">
        <v>35</v>
      </c>
      <c r="H18" s="23" t="s">
        <v>63</v>
      </c>
      <c r="J18" s="23" t="s">
        <v>64</v>
      </c>
      <c r="L18" s="24">
        <v>18</v>
      </c>
      <c r="N18" s="24">
        <v>18</v>
      </c>
      <c r="P18" s="18">
        <v>832807</v>
      </c>
      <c r="R18" s="18">
        <v>832937946268</v>
      </c>
      <c r="T18" s="18">
        <v>832354161193</v>
      </c>
      <c r="V18" s="18">
        <v>0</v>
      </c>
      <c r="X18" s="18">
        <v>0</v>
      </c>
      <c r="Z18" s="18">
        <v>0</v>
      </c>
      <c r="AB18" s="18">
        <v>0</v>
      </c>
      <c r="AD18" s="18">
        <v>832807</v>
      </c>
      <c r="AF18" s="18">
        <v>974541</v>
      </c>
      <c r="AH18" s="18">
        <v>832937946268</v>
      </c>
      <c r="AJ18" s="18">
        <v>811163256603</v>
      </c>
      <c r="AL18" s="24">
        <f t="shared" si="0"/>
        <v>0.60772879119331902</v>
      </c>
    </row>
    <row r="19" spans="1:38" ht="21.75" customHeight="1" x14ac:dyDescent="0.2">
      <c r="A19" s="48" t="s">
        <v>65</v>
      </c>
      <c r="B19" s="48"/>
      <c r="D19" s="23" t="s">
        <v>35</v>
      </c>
      <c r="F19" s="23" t="s">
        <v>35</v>
      </c>
      <c r="H19" s="23" t="s">
        <v>66</v>
      </c>
      <c r="J19" s="23" t="s">
        <v>67</v>
      </c>
      <c r="L19" s="24">
        <v>18</v>
      </c>
      <c r="N19" s="24">
        <v>18</v>
      </c>
      <c r="P19" s="18">
        <v>5000000</v>
      </c>
      <c r="R19" s="18">
        <v>4934254171000</v>
      </c>
      <c r="T19" s="18">
        <v>4930792422968</v>
      </c>
      <c r="V19" s="18">
        <v>0</v>
      </c>
      <c r="X19" s="18">
        <v>0</v>
      </c>
      <c r="Z19" s="18">
        <v>5000000</v>
      </c>
      <c r="AB19" s="18">
        <v>4999999945625</v>
      </c>
      <c r="AD19" s="18">
        <v>0</v>
      </c>
      <c r="AF19" s="18">
        <v>0</v>
      </c>
      <c r="AH19" s="18">
        <v>0</v>
      </c>
      <c r="AJ19" s="18">
        <v>0</v>
      </c>
      <c r="AL19" s="24">
        <f t="shared" si="0"/>
        <v>0</v>
      </c>
    </row>
    <row r="20" spans="1:38" ht="21.75" customHeight="1" x14ac:dyDescent="0.2">
      <c r="A20" s="48" t="s">
        <v>68</v>
      </c>
      <c r="B20" s="48"/>
      <c r="D20" s="23" t="s">
        <v>35</v>
      </c>
      <c r="F20" s="23" t="s">
        <v>35</v>
      </c>
      <c r="H20" s="23" t="s">
        <v>69</v>
      </c>
      <c r="J20" s="23" t="s">
        <v>70</v>
      </c>
      <c r="L20" s="24">
        <v>23</v>
      </c>
      <c r="N20" s="24">
        <v>23</v>
      </c>
      <c r="P20" s="18">
        <v>1000000</v>
      </c>
      <c r="R20" s="18">
        <v>1000000000000</v>
      </c>
      <c r="T20" s="18">
        <v>999456250000</v>
      </c>
      <c r="V20" s="18">
        <v>0</v>
      </c>
      <c r="X20" s="18">
        <v>0</v>
      </c>
      <c r="Z20" s="18">
        <v>0</v>
      </c>
      <c r="AB20" s="18">
        <v>0</v>
      </c>
      <c r="AD20" s="18">
        <v>1000000</v>
      </c>
      <c r="AF20" s="18">
        <v>900000</v>
      </c>
      <c r="AH20" s="18">
        <v>1000000000000</v>
      </c>
      <c r="AJ20" s="18">
        <v>899510625000</v>
      </c>
      <c r="AL20" s="24">
        <f t="shared" si="0"/>
        <v>0.67391921459325033</v>
      </c>
    </row>
    <row r="21" spans="1:38" ht="21.75" customHeight="1" x14ac:dyDescent="0.2">
      <c r="A21" s="48" t="s">
        <v>71</v>
      </c>
      <c r="B21" s="48"/>
      <c r="D21" s="23" t="s">
        <v>35</v>
      </c>
      <c r="F21" s="23" t="s">
        <v>35</v>
      </c>
      <c r="H21" s="23" t="s">
        <v>72</v>
      </c>
      <c r="J21" s="23" t="s">
        <v>73</v>
      </c>
      <c r="L21" s="24">
        <v>18</v>
      </c>
      <c r="N21" s="24">
        <v>18</v>
      </c>
      <c r="P21" s="18">
        <v>10000</v>
      </c>
      <c r="R21" s="18">
        <v>7633383300</v>
      </c>
      <c r="T21" s="18">
        <v>7627850100</v>
      </c>
      <c r="V21" s="18">
        <v>0</v>
      </c>
      <c r="X21" s="18">
        <v>0</v>
      </c>
      <c r="Z21" s="18">
        <v>0</v>
      </c>
      <c r="AB21" s="18">
        <v>0</v>
      </c>
      <c r="AD21" s="18">
        <v>10000</v>
      </c>
      <c r="AF21" s="18">
        <v>763200</v>
      </c>
      <c r="AH21" s="18">
        <v>7633383300</v>
      </c>
      <c r="AJ21" s="18">
        <v>7627850100</v>
      </c>
      <c r="AL21" s="24">
        <f t="shared" si="0"/>
        <v>5.7148349397507618E-3</v>
      </c>
    </row>
    <row r="22" spans="1:38" ht="21.75" customHeight="1" x14ac:dyDescent="0.2">
      <c r="A22" s="48" t="s">
        <v>74</v>
      </c>
      <c r="B22" s="48"/>
      <c r="D22" s="23" t="s">
        <v>35</v>
      </c>
      <c r="F22" s="23" t="s">
        <v>35</v>
      </c>
      <c r="H22" s="23" t="s">
        <v>75</v>
      </c>
      <c r="J22" s="23" t="s">
        <v>76</v>
      </c>
      <c r="L22" s="24">
        <v>20.5</v>
      </c>
      <c r="N22" s="24">
        <v>20.5</v>
      </c>
      <c r="P22" s="18">
        <v>520854</v>
      </c>
      <c r="R22" s="18">
        <v>481915643638</v>
      </c>
      <c r="T22" s="18">
        <v>494542246355</v>
      </c>
      <c r="V22" s="18">
        <v>0</v>
      </c>
      <c r="X22" s="18">
        <v>0</v>
      </c>
      <c r="Z22" s="18">
        <v>0</v>
      </c>
      <c r="AB22" s="18">
        <v>0</v>
      </c>
      <c r="AD22" s="18">
        <v>520854</v>
      </c>
      <c r="AF22" s="18">
        <v>950000</v>
      </c>
      <c r="AH22" s="18">
        <v>481915643638</v>
      </c>
      <c r="AJ22" s="18">
        <v>494542246355</v>
      </c>
      <c r="AL22" s="24">
        <f t="shared" si="0"/>
        <v>0.370514269630493</v>
      </c>
    </row>
    <row r="23" spans="1:38" ht="21.75" customHeight="1" x14ac:dyDescent="0.2">
      <c r="A23" s="48" t="s">
        <v>77</v>
      </c>
      <c r="B23" s="48"/>
      <c r="D23" s="23" t="s">
        <v>35</v>
      </c>
      <c r="F23" s="23" t="s">
        <v>35</v>
      </c>
      <c r="H23" s="23" t="s">
        <v>78</v>
      </c>
      <c r="J23" s="23" t="s">
        <v>79</v>
      </c>
      <c r="L23" s="24">
        <v>20.5</v>
      </c>
      <c r="N23" s="24">
        <v>20.5</v>
      </c>
      <c r="P23" s="18">
        <v>500000</v>
      </c>
      <c r="R23" s="18">
        <v>448116129620</v>
      </c>
      <c r="T23" s="18">
        <v>468245253125</v>
      </c>
      <c r="V23" s="18">
        <v>0</v>
      </c>
      <c r="X23" s="18">
        <v>0</v>
      </c>
      <c r="Z23" s="18">
        <v>0</v>
      </c>
      <c r="AB23" s="18">
        <v>0</v>
      </c>
      <c r="AD23" s="18">
        <v>500000</v>
      </c>
      <c r="AF23" s="18">
        <v>948000</v>
      </c>
      <c r="AH23" s="18">
        <v>448116129620</v>
      </c>
      <c r="AJ23" s="18">
        <v>473742262500</v>
      </c>
      <c r="AL23" s="24">
        <f t="shared" si="0"/>
        <v>0.35493078635244513</v>
      </c>
    </row>
    <row r="24" spans="1:38" ht="21.75" customHeight="1" x14ac:dyDescent="0.2">
      <c r="A24" s="48" t="s">
        <v>80</v>
      </c>
      <c r="B24" s="48"/>
      <c r="D24" s="23" t="s">
        <v>35</v>
      </c>
      <c r="F24" s="23" t="s">
        <v>35</v>
      </c>
      <c r="H24" s="23" t="s">
        <v>81</v>
      </c>
      <c r="J24" s="23" t="s">
        <v>82</v>
      </c>
      <c r="L24" s="24">
        <v>23</v>
      </c>
      <c r="N24" s="24">
        <v>23</v>
      </c>
      <c r="P24" s="18">
        <v>1599640</v>
      </c>
      <c r="R24" s="18">
        <v>1502867313231</v>
      </c>
      <c r="T24" s="18">
        <v>1578162047926</v>
      </c>
      <c r="V24" s="18">
        <v>0</v>
      </c>
      <c r="X24" s="18">
        <v>0</v>
      </c>
      <c r="Z24" s="18">
        <v>0</v>
      </c>
      <c r="AB24" s="18">
        <v>0</v>
      </c>
      <c r="AD24" s="18">
        <v>1599640</v>
      </c>
      <c r="AF24" s="18">
        <v>987840</v>
      </c>
      <c r="AH24" s="18">
        <v>1502867313231</v>
      </c>
      <c r="AJ24" s="18">
        <v>1579329150169</v>
      </c>
      <c r="AL24" s="24">
        <f t="shared" si="0"/>
        <v>1.1832436781567954</v>
      </c>
    </row>
    <row r="25" spans="1:38" ht="21.75" customHeight="1" x14ac:dyDescent="0.2">
      <c r="A25" s="48" t="s">
        <v>83</v>
      </c>
      <c r="B25" s="48"/>
      <c r="D25" s="23" t="s">
        <v>35</v>
      </c>
      <c r="F25" s="23" t="s">
        <v>35</v>
      </c>
      <c r="H25" s="23" t="s">
        <v>84</v>
      </c>
      <c r="J25" s="23" t="s">
        <v>85</v>
      </c>
      <c r="L25" s="24">
        <v>23</v>
      </c>
      <c r="N25" s="24">
        <v>23</v>
      </c>
      <c r="P25" s="18">
        <v>3504343</v>
      </c>
      <c r="R25" s="18">
        <v>3400999924930</v>
      </c>
      <c r="T25" s="18">
        <v>3225779974302</v>
      </c>
      <c r="V25" s="18">
        <v>0</v>
      </c>
      <c r="X25" s="18">
        <v>0</v>
      </c>
      <c r="Z25" s="18">
        <v>0</v>
      </c>
      <c r="AB25" s="18">
        <v>0</v>
      </c>
      <c r="AD25" s="18">
        <v>3504343</v>
      </c>
      <c r="AF25" s="18">
        <v>920930</v>
      </c>
      <c r="AH25" s="18">
        <v>3400999924930</v>
      </c>
      <c r="AJ25" s="18">
        <v>3225499779301</v>
      </c>
      <c r="AL25" s="24">
        <f t="shared" si="0"/>
        <v>2.4165654273813963</v>
      </c>
    </row>
    <row r="26" spans="1:38" ht="21.75" customHeight="1" x14ac:dyDescent="0.2">
      <c r="A26" s="48" t="s">
        <v>86</v>
      </c>
      <c r="B26" s="48"/>
      <c r="D26" s="23" t="s">
        <v>35</v>
      </c>
      <c r="F26" s="23" t="s">
        <v>35</v>
      </c>
      <c r="H26" s="23" t="s">
        <v>87</v>
      </c>
      <c r="J26" s="23" t="s">
        <v>88</v>
      </c>
      <c r="L26" s="24">
        <v>23</v>
      </c>
      <c r="N26" s="24">
        <v>23</v>
      </c>
      <c r="P26" s="18">
        <v>5515772</v>
      </c>
      <c r="R26" s="18">
        <v>5092381341280</v>
      </c>
      <c r="T26" s="18">
        <v>4393679920783</v>
      </c>
      <c r="V26" s="18">
        <v>0</v>
      </c>
      <c r="X26" s="18">
        <v>0</v>
      </c>
      <c r="Z26" s="18">
        <v>0</v>
      </c>
      <c r="AB26" s="18">
        <v>0</v>
      </c>
      <c r="AD26" s="18">
        <v>5515772</v>
      </c>
      <c r="AF26" s="18">
        <v>803000</v>
      </c>
      <c r="AH26" s="18">
        <v>5092381341280</v>
      </c>
      <c r="AJ26" s="18">
        <v>4426756557576</v>
      </c>
      <c r="AL26" s="24">
        <f t="shared" si="0"/>
        <v>3.3165548238823064</v>
      </c>
    </row>
    <row r="27" spans="1:38" ht="21.75" customHeight="1" x14ac:dyDescent="0.2">
      <c r="A27" s="48" t="s">
        <v>89</v>
      </c>
      <c r="B27" s="48"/>
      <c r="D27" s="23" t="s">
        <v>35</v>
      </c>
      <c r="F27" s="23" t="s">
        <v>35</v>
      </c>
      <c r="H27" s="23" t="s">
        <v>90</v>
      </c>
      <c r="J27" s="23" t="s">
        <v>91</v>
      </c>
      <c r="L27" s="24">
        <v>23</v>
      </c>
      <c r="N27" s="24">
        <v>23</v>
      </c>
      <c r="P27" s="18">
        <v>10645178</v>
      </c>
      <c r="R27" s="18">
        <v>9822412192380</v>
      </c>
      <c r="T27" s="18">
        <v>9817071255750</v>
      </c>
      <c r="V27" s="18">
        <v>0</v>
      </c>
      <c r="X27" s="18">
        <v>0</v>
      </c>
      <c r="Z27" s="18">
        <v>0</v>
      </c>
      <c r="AB27" s="18">
        <v>0</v>
      </c>
      <c r="AD27" s="18">
        <v>10645178</v>
      </c>
      <c r="AF27" s="18">
        <v>922710</v>
      </c>
      <c r="AH27" s="18">
        <v>9822412192380</v>
      </c>
      <c r="AJ27" s="18">
        <v>9817071255750</v>
      </c>
      <c r="AL27" s="24">
        <f t="shared" si="0"/>
        <v>7.3550136778884774</v>
      </c>
    </row>
    <row r="28" spans="1:38" ht="21.75" customHeight="1" x14ac:dyDescent="0.2">
      <c r="A28" s="48" t="s">
        <v>92</v>
      </c>
      <c r="B28" s="48"/>
      <c r="D28" s="23" t="s">
        <v>35</v>
      </c>
      <c r="F28" s="23" t="s">
        <v>35</v>
      </c>
      <c r="H28" s="23" t="s">
        <v>93</v>
      </c>
      <c r="J28" s="23" t="s">
        <v>94</v>
      </c>
      <c r="L28" s="24">
        <v>23</v>
      </c>
      <c r="N28" s="24">
        <v>23</v>
      </c>
      <c r="P28" s="18">
        <v>1000000</v>
      </c>
      <c r="R28" s="18">
        <v>1000000000000</v>
      </c>
      <c r="T28" s="18">
        <v>999456250000</v>
      </c>
      <c r="V28" s="18">
        <v>0</v>
      </c>
      <c r="X28" s="18">
        <v>0</v>
      </c>
      <c r="Z28" s="18">
        <v>0</v>
      </c>
      <c r="AB28" s="18">
        <v>0</v>
      </c>
      <c r="AD28" s="18">
        <v>1000000</v>
      </c>
      <c r="AF28" s="18">
        <v>995998</v>
      </c>
      <c r="AH28" s="18">
        <v>1000000000000</v>
      </c>
      <c r="AJ28" s="18">
        <v>995456426087</v>
      </c>
      <c r="AL28" s="24">
        <f t="shared" si="0"/>
        <v>0.74580243321790107</v>
      </c>
    </row>
    <row r="29" spans="1:38" ht="21.75" customHeight="1" x14ac:dyDescent="0.2">
      <c r="A29" s="48" t="s">
        <v>95</v>
      </c>
      <c r="B29" s="48"/>
      <c r="D29" s="23" t="s">
        <v>35</v>
      </c>
      <c r="F29" s="23" t="s">
        <v>35</v>
      </c>
      <c r="H29" s="23" t="s">
        <v>96</v>
      </c>
      <c r="J29" s="23" t="s">
        <v>97</v>
      </c>
      <c r="L29" s="24">
        <v>23</v>
      </c>
      <c r="N29" s="24">
        <v>23</v>
      </c>
      <c r="P29" s="18">
        <v>1000000</v>
      </c>
      <c r="R29" s="18">
        <v>1000000000000</v>
      </c>
      <c r="T29" s="18">
        <v>999456250000</v>
      </c>
      <c r="V29" s="18">
        <v>0</v>
      </c>
      <c r="X29" s="18">
        <v>0</v>
      </c>
      <c r="Z29" s="18">
        <v>0</v>
      </c>
      <c r="AB29" s="18">
        <v>0</v>
      </c>
      <c r="AD29" s="18">
        <v>1000000</v>
      </c>
      <c r="AF29" s="18">
        <v>1000000</v>
      </c>
      <c r="AH29" s="18">
        <v>1000000000000</v>
      </c>
      <c r="AJ29" s="18">
        <v>999456250000</v>
      </c>
      <c r="AL29" s="24">
        <f t="shared" si="0"/>
        <v>0.74879912732583365</v>
      </c>
    </row>
    <row r="30" spans="1:38" ht="21.75" customHeight="1" x14ac:dyDescent="0.2">
      <c r="A30" s="48" t="s">
        <v>98</v>
      </c>
      <c r="B30" s="48"/>
      <c r="D30" s="23" t="s">
        <v>35</v>
      </c>
      <c r="F30" s="23" t="s">
        <v>35</v>
      </c>
      <c r="H30" s="23" t="s">
        <v>99</v>
      </c>
      <c r="J30" s="23" t="s">
        <v>100</v>
      </c>
      <c r="L30" s="24">
        <v>23</v>
      </c>
      <c r="N30" s="24">
        <v>23</v>
      </c>
      <c r="P30" s="18">
        <v>1500000</v>
      </c>
      <c r="R30" s="18">
        <v>1500000000000</v>
      </c>
      <c r="T30" s="18">
        <v>1499184375000</v>
      </c>
      <c r="V30" s="18">
        <v>0</v>
      </c>
      <c r="X30" s="18">
        <v>0</v>
      </c>
      <c r="Z30" s="18">
        <v>0</v>
      </c>
      <c r="AB30" s="18">
        <v>0</v>
      </c>
      <c r="AD30" s="18">
        <v>1500000</v>
      </c>
      <c r="AF30" s="18">
        <v>1000000</v>
      </c>
      <c r="AH30" s="18">
        <v>1500000000000</v>
      </c>
      <c r="AJ30" s="18">
        <v>1499184375000</v>
      </c>
      <c r="AL30" s="24">
        <f t="shared" si="0"/>
        <v>1.1231986909887506</v>
      </c>
    </row>
    <row r="31" spans="1:38" ht="21.75" customHeight="1" x14ac:dyDescent="0.2">
      <c r="A31" s="48" t="s">
        <v>101</v>
      </c>
      <c r="B31" s="48"/>
      <c r="D31" s="23" t="s">
        <v>35</v>
      </c>
      <c r="F31" s="23" t="s">
        <v>35</v>
      </c>
      <c r="H31" s="23" t="s">
        <v>102</v>
      </c>
      <c r="J31" s="23" t="s">
        <v>103</v>
      </c>
      <c r="L31" s="24">
        <v>20.5</v>
      </c>
      <c r="N31" s="24">
        <v>20.5</v>
      </c>
      <c r="P31" s="18">
        <v>4000000</v>
      </c>
      <c r="R31" s="18">
        <v>4000000000000</v>
      </c>
      <c r="T31" s="18">
        <v>3997825000000</v>
      </c>
      <c r="V31" s="18">
        <v>0</v>
      </c>
      <c r="X31" s="18">
        <v>0</v>
      </c>
      <c r="Z31" s="18">
        <v>200</v>
      </c>
      <c r="AB31" s="18">
        <v>191671228</v>
      </c>
      <c r="AD31" s="18">
        <v>3999800</v>
      </c>
      <c r="AF31" s="18">
        <v>831766</v>
      </c>
      <c r="AH31" s="18">
        <v>3999800000000</v>
      </c>
      <c r="AJ31" s="18">
        <v>3325088646204</v>
      </c>
      <c r="AL31" s="24">
        <f t="shared" si="0"/>
        <v>2.4911780546257956</v>
      </c>
    </row>
    <row r="32" spans="1:38" ht="21.75" customHeight="1" x14ac:dyDescent="0.2">
      <c r="A32" s="48" t="s">
        <v>104</v>
      </c>
      <c r="B32" s="48"/>
      <c r="D32" s="23" t="s">
        <v>35</v>
      </c>
      <c r="F32" s="23" t="s">
        <v>35</v>
      </c>
      <c r="H32" s="23" t="s">
        <v>105</v>
      </c>
      <c r="J32" s="23" t="s">
        <v>106</v>
      </c>
      <c r="L32" s="24">
        <v>23</v>
      </c>
      <c r="N32" s="24">
        <v>23</v>
      </c>
      <c r="P32" s="18">
        <v>0</v>
      </c>
      <c r="R32" s="18">
        <v>0</v>
      </c>
      <c r="T32" s="18">
        <v>0</v>
      </c>
      <c r="V32" s="18">
        <v>38000000</v>
      </c>
      <c r="X32" s="18">
        <v>38000000000000</v>
      </c>
      <c r="Z32" s="18">
        <v>0</v>
      </c>
      <c r="AB32" s="18">
        <v>0</v>
      </c>
      <c r="AD32" s="18">
        <v>38000000</v>
      </c>
      <c r="AF32" s="18">
        <v>1000000</v>
      </c>
      <c r="AH32" s="18">
        <v>38000000000000</v>
      </c>
      <c r="AJ32" s="18">
        <v>37979337500000</v>
      </c>
      <c r="AL32" s="24">
        <f t="shared" si="0"/>
        <v>28.454366838381677</v>
      </c>
    </row>
    <row r="33" spans="1:38" ht="21.75" customHeight="1" x14ac:dyDescent="0.2">
      <c r="A33" s="48" t="s">
        <v>107</v>
      </c>
      <c r="B33" s="48"/>
      <c r="D33" s="23" t="s">
        <v>35</v>
      </c>
      <c r="F33" s="23" t="s">
        <v>35</v>
      </c>
      <c r="H33" s="23" t="s">
        <v>108</v>
      </c>
      <c r="J33" s="23" t="s">
        <v>109</v>
      </c>
      <c r="L33" s="24">
        <v>23</v>
      </c>
      <c r="N33" s="24">
        <v>23</v>
      </c>
      <c r="P33" s="18">
        <v>0</v>
      </c>
      <c r="R33" s="18">
        <v>0</v>
      </c>
      <c r="T33" s="18">
        <v>0</v>
      </c>
      <c r="V33" s="18">
        <v>1160670</v>
      </c>
      <c r="X33" s="18">
        <v>933009961713</v>
      </c>
      <c r="Z33" s="18">
        <v>0</v>
      </c>
      <c r="AB33" s="18">
        <v>0</v>
      </c>
      <c r="AD33" s="18">
        <v>1160670</v>
      </c>
      <c r="AF33" s="18">
        <v>796960</v>
      </c>
      <c r="AH33" s="18">
        <v>933009961713</v>
      </c>
      <c r="AJ33" s="18">
        <v>924504590337</v>
      </c>
      <c r="AL33" s="24">
        <f t="shared" si="0"/>
        <v>0.69264485609357385</v>
      </c>
    </row>
    <row r="34" spans="1:38" ht="21.75" customHeight="1" x14ac:dyDescent="0.2">
      <c r="A34" s="48" t="s">
        <v>110</v>
      </c>
      <c r="B34" s="48"/>
      <c r="D34" s="23" t="s">
        <v>35</v>
      </c>
      <c r="F34" s="23" t="s">
        <v>35</v>
      </c>
      <c r="H34" s="23" t="s">
        <v>111</v>
      </c>
      <c r="J34" s="23" t="s">
        <v>112</v>
      </c>
      <c r="L34" s="24">
        <v>23</v>
      </c>
      <c r="N34" s="24">
        <v>23</v>
      </c>
      <c r="P34" s="18">
        <v>0</v>
      </c>
      <c r="R34" s="18">
        <v>0</v>
      </c>
      <c r="T34" s="18">
        <v>0</v>
      </c>
      <c r="V34" s="18">
        <v>1788807</v>
      </c>
      <c r="X34" s="18">
        <v>1694000229000</v>
      </c>
      <c r="Z34" s="18">
        <v>1788807</v>
      </c>
      <c r="AB34" s="18">
        <v>1457171524476</v>
      </c>
      <c r="AD34" s="18">
        <v>0</v>
      </c>
      <c r="AF34" s="18">
        <v>0</v>
      </c>
      <c r="AH34" s="18">
        <v>0</v>
      </c>
      <c r="AJ34" s="18">
        <v>0</v>
      </c>
      <c r="AL34" s="24">
        <f t="shared" si="0"/>
        <v>0</v>
      </c>
    </row>
    <row r="35" spans="1:38" ht="21.75" customHeight="1" x14ac:dyDescent="0.2">
      <c r="A35" s="49" t="s">
        <v>113</v>
      </c>
      <c r="B35" s="49"/>
      <c r="D35" s="23" t="s">
        <v>114</v>
      </c>
      <c r="F35" s="23" t="s">
        <v>114</v>
      </c>
      <c r="H35" s="23" t="s">
        <v>115</v>
      </c>
      <c r="J35" s="23" t="s">
        <v>116</v>
      </c>
      <c r="L35" s="24">
        <v>23</v>
      </c>
      <c r="N35" s="24">
        <v>23</v>
      </c>
      <c r="P35" s="18">
        <v>6000000</v>
      </c>
      <c r="R35" s="26">
        <v>6000000000000</v>
      </c>
      <c r="T35" s="26">
        <v>6000000000000</v>
      </c>
      <c r="V35" s="18">
        <v>0</v>
      </c>
      <c r="X35" s="26">
        <v>0</v>
      </c>
      <c r="Z35" s="18">
        <v>0</v>
      </c>
      <c r="AB35" s="26">
        <v>0</v>
      </c>
      <c r="AD35" s="18">
        <v>6000000</v>
      </c>
      <c r="AF35" s="18">
        <v>1000000</v>
      </c>
      <c r="AH35" s="26">
        <v>6000000000000</v>
      </c>
      <c r="AJ35" s="26">
        <v>6000000000000</v>
      </c>
      <c r="AL35" s="24">
        <f t="shared" si="0"/>
        <v>4.495239050188542</v>
      </c>
    </row>
    <row r="36" spans="1:38" ht="21.75" customHeight="1" thickBot="1" x14ac:dyDescent="0.25">
      <c r="A36" s="42" t="s">
        <v>24</v>
      </c>
      <c r="B36" s="42"/>
      <c r="D36" s="18"/>
      <c r="F36" s="18"/>
      <c r="H36" s="18"/>
      <c r="J36" s="18"/>
      <c r="L36" s="18"/>
      <c r="N36" s="18"/>
      <c r="P36" s="18"/>
      <c r="R36" s="15">
        <v>93025637807223</v>
      </c>
      <c r="T36" s="15">
        <v>95615495915710</v>
      </c>
      <c r="V36" s="18"/>
      <c r="X36" s="15">
        <v>40627010190713</v>
      </c>
      <c r="Z36" s="18"/>
      <c r="AB36" s="15">
        <v>19503577635698</v>
      </c>
      <c r="AD36" s="18"/>
      <c r="AF36" s="18"/>
      <c r="AH36" s="15">
        <v>115148146063437</v>
      </c>
      <c r="AJ36" s="15">
        <v>115330147613258</v>
      </c>
      <c r="AL36" s="28">
        <f>SUM(AL9:AL35)</f>
        <v>86.406097202521039</v>
      </c>
    </row>
    <row r="37" spans="1:38" ht="13.5" thickTop="1" x14ac:dyDescent="0.2"/>
    <row r="39" spans="1:38" ht="18.75" x14ac:dyDescent="0.2">
      <c r="R39" s="18"/>
    </row>
    <row r="40" spans="1:38" ht="18.75" x14ac:dyDescent="0.2">
      <c r="R40" s="18"/>
      <c r="AH40" s="18"/>
      <c r="AJ40" s="18"/>
    </row>
    <row r="41" spans="1:38" ht="18.75" x14ac:dyDescent="0.2">
      <c r="R41" s="18"/>
    </row>
    <row r="42" spans="1:38" ht="18.75" x14ac:dyDescent="0.2">
      <c r="R42" s="18"/>
    </row>
    <row r="43" spans="1:38" ht="18.75" x14ac:dyDescent="0.2">
      <c r="R43" s="18"/>
    </row>
    <row r="44" spans="1:38" ht="18.75" x14ac:dyDescent="0.2">
      <c r="R44" s="18"/>
    </row>
  </sheetData>
  <mergeCells count="39">
    <mergeCell ref="A36:B36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7"/>
  <sheetViews>
    <sheetView rightToLeft="1" workbookViewId="0">
      <selection activeCell="A27" sqref="A27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  <col min="18" max="18" width="24" customWidth="1"/>
  </cols>
  <sheetData>
    <row r="1" spans="1:18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8" ht="21.75" customHeight="1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8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8" ht="14.45" customHeight="1" x14ac:dyDescent="0.2">
      <c r="A4" s="40" t="s">
        <v>117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8" ht="14.45" customHeight="1" x14ac:dyDescent="0.2">
      <c r="A5" s="40" t="s">
        <v>118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8" ht="14.45" customHeight="1" x14ac:dyDescent="0.2"/>
    <row r="7" spans="1:18" ht="14.45" customHeight="1" x14ac:dyDescent="0.2">
      <c r="C7" s="41" t="s">
        <v>5</v>
      </c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8" ht="14.45" customHeight="1" x14ac:dyDescent="0.2">
      <c r="A8" s="2" t="s">
        <v>119</v>
      </c>
      <c r="C8" s="4" t="s">
        <v>8</v>
      </c>
      <c r="D8" s="3"/>
      <c r="E8" s="4" t="s">
        <v>120</v>
      </c>
      <c r="F8" s="3"/>
      <c r="G8" s="4" t="s">
        <v>121</v>
      </c>
      <c r="H8" s="3"/>
      <c r="I8" s="4" t="s">
        <v>122</v>
      </c>
      <c r="J8" s="3"/>
      <c r="K8" s="4" t="s">
        <v>123</v>
      </c>
      <c r="L8" s="3"/>
      <c r="M8" s="4" t="s">
        <v>124</v>
      </c>
    </row>
    <row r="9" spans="1:18" ht="21.75" customHeight="1" x14ac:dyDescent="0.2">
      <c r="A9" s="5" t="s">
        <v>62</v>
      </c>
      <c r="C9" s="17">
        <v>832807</v>
      </c>
      <c r="D9" s="13"/>
      <c r="E9" s="17">
        <v>1000000</v>
      </c>
      <c r="F9" s="13"/>
      <c r="G9" s="17">
        <v>974541</v>
      </c>
      <c r="H9" s="13"/>
      <c r="I9" s="29">
        <v>-2.5499999999999998E-2</v>
      </c>
      <c r="J9" s="13"/>
      <c r="K9" s="17">
        <v>811163256603</v>
      </c>
      <c r="L9" s="13"/>
      <c r="M9" s="21" t="s">
        <v>125</v>
      </c>
      <c r="R9" s="18"/>
    </row>
    <row r="10" spans="1:18" ht="21.75" customHeight="1" x14ac:dyDescent="0.2">
      <c r="A10" s="6" t="s">
        <v>56</v>
      </c>
      <c r="C10" s="18">
        <v>1999900</v>
      </c>
      <c r="D10" s="13"/>
      <c r="E10" s="18">
        <v>900244</v>
      </c>
      <c r="F10" s="13"/>
      <c r="G10" s="18">
        <v>888820</v>
      </c>
      <c r="H10" s="13"/>
      <c r="I10" s="30">
        <v>-1.2699999999999999E-2</v>
      </c>
      <c r="J10" s="13"/>
      <c r="K10" s="18">
        <v>1776584574579</v>
      </c>
      <c r="L10" s="13"/>
      <c r="M10" s="23" t="s">
        <v>125</v>
      </c>
      <c r="R10" s="18"/>
    </row>
    <row r="11" spans="1:18" ht="21.75" customHeight="1" x14ac:dyDescent="0.2">
      <c r="A11" s="6" t="s">
        <v>34</v>
      </c>
      <c r="C11" s="18">
        <v>2319800</v>
      </c>
      <c r="D11" s="13"/>
      <c r="E11" s="18">
        <v>4735370</v>
      </c>
      <c r="F11" s="13"/>
      <c r="G11" s="18">
        <v>4856609</v>
      </c>
      <c r="H11" s="13"/>
      <c r="I11" s="30">
        <v>2.5600000000000001E-2</v>
      </c>
      <c r="J11" s="13"/>
      <c r="K11" s="18">
        <v>11258193446070</v>
      </c>
      <c r="L11" s="13"/>
      <c r="M11" s="23" t="s">
        <v>125</v>
      </c>
      <c r="R11" s="18"/>
    </row>
    <row r="12" spans="1:18" ht="21.75" customHeight="1" x14ac:dyDescent="0.2">
      <c r="A12" s="6" t="s">
        <v>92</v>
      </c>
      <c r="C12" s="18">
        <v>1000000</v>
      </c>
      <c r="D12" s="13"/>
      <c r="E12" s="18">
        <v>1000000</v>
      </c>
      <c r="F12" s="13"/>
      <c r="G12" s="18">
        <v>995998</v>
      </c>
      <c r="H12" s="13"/>
      <c r="I12" s="30">
        <v>-4.0000000000000001E-3</v>
      </c>
      <c r="J12" s="13"/>
      <c r="K12" s="18">
        <v>995456426087</v>
      </c>
      <c r="L12" s="13"/>
      <c r="M12" s="23" t="s">
        <v>125</v>
      </c>
      <c r="R12" s="18"/>
    </row>
    <row r="13" spans="1:18" ht="21.75" customHeight="1" x14ac:dyDescent="0.2">
      <c r="A13" s="6" t="s">
        <v>68</v>
      </c>
      <c r="C13" s="18">
        <v>1000000</v>
      </c>
      <c r="D13" s="13"/>
      <c r="E13" s="18">
        <v>1000000</v>
      </c>
      <c r="F13" s="13"/>
      <c r="G13" s="18">
        <v>900000</v>
      </c>
      <c r="H13" s="13"/>
      <c r="I13" s="30">
        <v>-0.1</v>
      </c>
      <c r="J13" s="13"/>
      <c r="K13" s="18">
        <v>899510625000</v>
      </c>
      <c r="L13" s="13"/>
      <c r="M13" s="23" t="s">
        <v>125</v>
      </c>
      <c r="R13" s="18"/>
    </row>
    <row r="14" spans="1:18" ht="21.75" customHeight="1" x14ac:dyDescent="0.2">
      <c r="A14" s="7" t="s">
        <v>47</v>
      </c>
      <c r="C14" s="18">
        <v>11195000</v>
      </c>
      <c r="D14" s="13"/>
      <c r="E14" s="18">
        <v>925000</v>
      </c>
      <c r="F14" s="13"/>
      <c r="G14" s="18">
        <v>880883</v>
      </c>
      <c r="H14" s="13"/>
      <c r="I14" s="30">
        <v>-4.7699999999999999E-2</v>
      </c>
      <c r="J14" s="13"/>
      <c r="K14" s="26">
        <v>9856123002430</v>
      </c>
      <c r="L14" s="13"/>
      <c r="M14" s="23" t="s">
        <v>125</v>
      </c>
      <c r="R14" s="18"/>
    </row>
    <row r="15" spans="1:18" ht="21.75" customHeight="1" x14ac:dyDescent="0.2">
      <c r="A15" s="27" t="s">
        <v>24</v>
      </c>
      <c r="C15" s="18"/>
      <c r="D15" s="13"/>
      <c r="E15" s="18"/>
      <c r="F15" s="13"/>
      <c r="G15" s="18"/>
      <c r="H15" s="13"/>
      <c r="I15" s="18"/>
      <c r="J15" s="13"/>
      <c r="K15" s="15">
        <v>25597031330769</v>
      </c>
      <c r="L15" s="13"/>
      <c r="M15" s="18"/>
      <c r="R15" s="18"/>
    </row>
    <row r="16" spans="1:18" ht="18.75" x14ac:dyDescent="0.2">
      <c r="R16" s="18"/>
    </row>
    <row r="17" spans="18:18" ht="18.75" x14ac:dyDescent="0.2">
      <c r="R17" s="18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4"/>
  <sheetViews>
    <sheetView rightToLeft="1" workbookViewId="0">
      <selection activeCell="L18" sqref="L18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8.85546875" style="13" bestFit="1" customWidth="1"/>
    <col min="5" max="5" width="1.28515625" style="13" customWidth="1"/>
    <col min="6" max="6" width="19" style="13" bestFit="1" customWidth="1"/>
    <col min="7" max="7" width="1.28515625" style="13" customWidth="1"/>
    <col min="8" max="8" width="19" style="13" bestFit="1" customWidth="1"/>
    <col min="9" max="9" width="1.28515625" style="13" customWidth="1"/>
    <col min="10" max="10" width="19" style="13" bestFit="1" customWidth="1"/>
    <col min="11" max="11" width="1.28515625" style="13" customWidth="1"/>
    <col min="12" max="12" width="18.28515625" style="13" bestFit="1" customWidth="1"/>
    <col min="13" max="13" width="0.28515625" customWidth="1"/>
  </cols>
  <sheetData>
    <row r="1" spans="1:12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1.75" customHeight="1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ht="14.45" customHeight="1" x14ac:dyDescent="0.2"/>
    <row r="5" spans="1:12" ht="14.45" customHeight="1" x14ac:dyDescent="0.2">
      <c r="A5" s="1" t="s">
        <v>126</v>
      </c>
      <c r="B5" s="40" t="s">
        <v>127</v>
      </c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 ht="14.45" customHeight="1" x14ac:dyDescent="0.2">
      <c r="D6" s="2" t="s">
        <v>3</v>
      </c>
      <c r="F6" s="41" t="s">
        <v>4</v>
      </c>
      <c r="G6" s="41"/>
      <c r="H6" s="41"/>
      <c r="J6" s="2" t="s">
        <v>5</v>
      </c>
    </row>
    <row r="7" spans="1:12" ht="14.45" customHeight="1" x14ac:dyDescent="0.2">
      <c r="D7" s="20"/>
      <c r="F7" s="20"/>
      <c r="G7" s="20"/>
      <c r="H7" s="20"/>
      <c r="J7" s="20"/>
    </row>
    <row r="8" spans="1:12" ht="14.45" customHeight="1" x14ac:dyDescent="0.2">
      <c r="A8" s="41" t="s">
        <v>128</v>
      </c>
      <c r="B8" s="41"/>
      <c r="D8" s="2" t="s">
        <v>129</v>
      </c>
      <c r="F8" s="2" t="s">
        <v>130</v>
      </c>
      <c r="H8" s="2" t="s">
        <v>131</v>
      </c>
      <c r="J8" s="2" t="s">
        <v>129</v>
      </c>
      <c r="L8" s="2" t="s">
        <v>13</v>
      </c>
    </row>
    <row r="9" spans="1:12" ht="21.75" customHeight="1" x14ac:dyDescent="0.2">
      <c r="A9" s="47" t="s">
        <v>249</v>
      </c>
      <c r="B9" s="47"/>
      <c r="D9" s="17">
        <v>7162315734879</v>
      </c>
      <c r="F9" s="17">
        <v>72743350479113</v>
      </c>
      <c r="H9" s="17">
        <v>67722555480760</v>
      </c>
      <c r="J9" s="17">
        <v>12183110733232</v>
      </c>
      <c r="L9" s="34">
        <f>J9/133474547916386*100</f>
        <v>9.1276658534659418</v>
      </c>
    </row>
    <row r="10" spans="1:12" ht="21.75" customHeight="1" x14ac:dyDescent="0.2">
      <c r="A10" s="48" t="s">
        <v>250</v>
      </c>
      <c r="B10" s="48"/>
      <c r="D10" s="18">
        <v>30660510440</v>
      </c>
      <c r="F10" s="18">
        <v>985353080990</v>
      </c>
      <c r="H10" s="18">
        <v>1016001050000</v>
      </c>
      <c r="J10" s="18">
        <v>12541430</v>
      </c>
      <c r="L10" s="35">
        <f t="shared" ref="L10:L17" si="0">J10/133474547916386*100</f>
        <v>9.3961209802010136E-6</v>
      </c>
    </row>
    <row r="11" spans="1:12" ht="21.75" customHeight="1" x14ac:dyDescent="0.2">
      <c r="A11" s="48" t="s">
        <v>251</v>
      </c>
      <c r="B11" s="48"/>
      <c r="D11" s="18">
        <v>1201522847567</v>
      </c>
      <c r="F11" s="18">
        <v>4672764053916</v>
      </c>
      <c r="H11" s="18">
        <v>4137001135000</v>
      </c>
      <c r="J11" s="18">
        <v>1737285766483</v>
      </c>
      <c r="L11" s="35">
        <f t="shared" si="0"/>
        <v>1.301585803138519</v>
      </c>
    </row>
    <row r="12" spans="1:12" ht="21.75" customHeight="1" x14ac:dyDescent="0.2">
      <c r="A12" s="48" t="s">
        <v>252</v>
      </c>
      <c r="B12" s="48"/>
      <c r="D12" s="18">
        <v>5128561672609</v>
      </c>
      <c r="F12" s="18">
        <v>6741924888779</v>
      </c>
      <c r="H12" s="18">
        <v>11126365186964</v>
      </c>
      <c r="J12" s="18">
        <v>744121374424</v>
      </c>
      <c r="L12" s="35">
        <f t="shared" si="0"/>
        <v>0.55750057673178899</v>
      </c>
    </row>
    <row r="13" spans="1:12" ht="21.75" customHeight="1" x14ac:dyDescent="0.2">
      <c r="A13" s="48" t="s">
        <v>253</v>
      </c>
      <c r="B13" s="48"/>
      <c r="D13" s="18">
        <v>95977748</v>
      </c>
      <c r="F13" s="18">
        <v>394429</v>
      </c>
      <c r="H13" s="18">
        <v>96372177</v>
      </c>
      <c r="J13" s="18">
        <v>0</v>
      </c>
      <c r="L13" s="35">
        <f t="shared" si="0"/>
        <v>0</v>
      </c>
    </row>
    <row r="14" spans="1:12" ht="21.75" customHeight="1" x14ac:dyDescent="0.2">
      <c r="A14" s="48" t="s">
        <v>254</v>
      </c>
      <c r="B14" s="48"/>
      <c r="D14" s="18">
        <v>709222221901</v>
      </c>
      <c r="F14" s="18">
        <v>6942485753425</v>
      </c>
      <c r="H14" s="18">
        <v>7651392125000</v>
      </c>
      <c r="J14" s="18">
        <v>315850326</v>
      </c>
      <c r="L14" s="35">
        <f t="shared" si="0"/>
        <v>2.3663711990833019E-4</v>
      </c>
    </row>
    <row r="15" spans="1:12" ht="21.75" customHeight="1" x14ac:dyDescent="0.2">
      <c r="A15" s="48" t="s">
        <v>255</v>
      </c>
      <c r="B15" s="48"/>
      <c r="D15" s="18">
        <v>290511046</v>
      </c>
      <c r="F15" s="18">
        <v>1189042</v>
      </c>
      <c r="H15" s="18">
        <v>0</v>
      </c>
      <c r="J15" s="18">
        <v>291700088</v>
      </c>
      <c r="L15" s="35">
        <f t="shared" si="0"/>
        <v>2.1854360442017233E-4</v>
      </c>
    </row>
    <row r="16" spans="1:12" ht="21.75" customHeight="1" x14ac:dyDescent="0.2">
      <c r="A16" s="48" t="s">
        <v>256</v>
      </c>
      <c r="B16" s="48"/>
      <c r="D16" s="18">
        <v>83855534</v>
      </c>
      <c r="F16" s="18">
        <v>344611</v>
      </c>
      <c r="H16" s="18">
        <v>0</v>
      </c>
      <c r="J16" s="18">
        <v>84200145</v>
      </c>
      <c r="L16" s="35">
        <f t="shared" si="0"/>
        <v>6.3083296639256255E-5</v>
      </c>
    </row>
    <row r="17" spans="1:12" ht="21.75" customHeight="1" x14ac:dyDescent="0.2">
      <c r="A17" s="48" t="s">
        <v>257</v>
      </c>
      <c r="B17" s="48"/>
      <c r="D17" s="18">
        <v>727216222</v>
      </c>
      <c r="F17" s="18">
        <v>343114754098</v>
      </c>
      <c r="H17" s="18">
        <v>343000375000</v>
      </c>
      <c r="J17" s="18">
        <v>841595320</v>
      </c>
      <c r="L17" s="35">
        <f t="shared" si="0"/>
        <v>6.3052869115332033E-4</v>
      </c>
    </row>
    <row r="18" spans="1:12" ht="21.75" customHeight="1" x14ac:dyDescent="0.2">
      <c r="A18" s="50" t="s">
        <v>24</v>
      </c>
      <c r="B18" s="50"/>
      <c r="D18" s="15">
        <f>SUM(D9:D17)</f>
        <v>14233480547946</v>
      </c>
      <c r="F18" s="15">
        <f>SUM(F9:F17)</f>
        <v>92428994938403</v>
      </c>
      <c r="H18" s="15">
        <f>SUM(H9:H17)</f>
        <v>91996411724901</v>
      </c>
      <c r="J18" s="15">
        <f>SUM(J9:J17)</f>
        <v>14666063761448</v>
      </c>
      <c r="L18" s="16">
        <f>SUM(L9:L17)</f>
        <v>10.987910422169351</v>
      </c>
    </row>
    <row r="20" spans="1:12" x14ac:dyDescent="0.2">
      <c r="J20" s="31"/>
    </row>
    <row r="22" spans="1:12" x14ac:dyDescent="0.2">
      <c r="D22" s="31"/>
    </row>
    <row r="23" spans="1:12" x14ac:dyDescent="0.2">
      <c r="J23" s="31"/>
    </row>
    <row r="24" spans="1:12" x14ac:dyDescent="0.2">
      <c r="D24" s="31"/>
    </row>
  </sheetData>
  <mergeCells count="16">
    <mergeCell ref="A18:B18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23"/>
  <sheetViews>
    <sheetView rightToLeft="1" workbookViewId="0">
      <selection activeCell="H9" sqref="H9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7.28515625" bestFit="1" customWidth="1"/>
    <col min="9" max="9" width="1.28515625" customWidth="1"/>
    <col min="10" max="10" width="19.42578125" customWidth="1"/>
    <col min="11" max="11" width="0.28515625" customWidth="1"/>
    <col min="14" max="14" width="17.5703125" bestFit="1" customWidth="1"/>
    <col min="17" max="17" width="17.5703125" bestFit="1" customWidth="1"/>
  </cols>
  <sheetData>
    <row r="1" spans="1:17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7" ht="21.75" customHeight="1" x14ac:dyDescent="0.2">
      <c r="A2" s="39" t="s">
        <v>132</v>
      </c>
      <c r="B2" s="39"/>
      <c r="C2" s="39"/>
      <c r="D2" s="39"/>
      <c r="E2" s="39"/>
      <c r="F2" s="39"/>
      <c r="G2" s="39"/>
      <c r="H2" s="39"/>
      <c r="I2" s="39"/>
      <c r="J2" s="39"/>
    </row>
    <row r="3" spans="1:17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</row>
    <row r="4" spans="1:17" ht="14.45" customHeight="1" x14ac:dyDescent="0.2"/>
    <row r="5" spans="1:17" ht="29.1" customHeight="1" x14ac:dyDescent="0.2">
      <c r="A5" s="1" t="s">
        <v>133</v>
      </c>
      <c r="B5" s="40" t="s">
        <v>134</v>
      </c>
      <c r="C5" s="40"/>
      <c r="D5" s="40"/>
      <c r="E5" s="40"/>
      <c r="F5" s="40"/>
      <c r="G5" s="40"/>
      <c r="H5" s="40"/>
      <c r="I5" s="40"/>
      <c r="J5" s="40"/>
    </row>
    <row r="6" spans="1:17" ht="14.45" customHeight="1" x14ac:dyDescent="0.2"/>
    <row r="7" spans="1:17" ht="14.45" customHeight="1" x14ac:dyDescent="0.2">
      <c r="A7" s="41" t="s">
        <v>135</v>
      </c>
      <c r="B7" s="41"/>
      <c r="D7" s="2" t="s">
        <v>136</v>
      </c>
      <c r="F7" s="2" t="s">
        <v>129</v>
      </c>
      <c r="H7" s="2" t="s">
        <v>137</v>
      </c>
      <c r="J7" s="2" t="s">
        <v>138</v>
      </c>
      <c r="Q7" s="19"/>
    </row>
    <row r="8" spans="1:17" ht="21.75" customHeight="1" x14ac:dyDescent="0.2">
      <c r="A8" s="47" t="s">
        <v>139</v>
      </c>
      <c r="B8" s="47"/>
      <c r="D8" s="21" t="s">
        <v>140</v>
      </c>
      <c r="E8" s="13"/>
      <c r="F8" s="17">
        <f>'درآمد سرمایه گذاری در سهام'!J10</f>
        <v>0</v>
      </c>
      <c r="G8" s="13"/>
      <c r="H8" s="22">
        <f>F8/F$13*100</f>
        <v>0</v>
      </c>
      <c r="I8" s="13"/>
      <c r="J8" s="22">
        <f>F8/133474547916386*100</f>
        <v>0</v>
      </c>
      <c r="K8" s="13"/>
      <c r="L8" s="13"/>
      <c r="M8" s="13"/>
      <c r="N8" s="31"/>
      <c r="O8" s="13"/>
      <c r="Q8" s="19"/>
    </row>
    <row r="9" spans="1:17" ht="21.75" customHeight="1" x14ac:dyDescent="0.2">
      <c r="A9" s="48" t="s">
        <v>141</v>
      </c>
      <c r="B9" s="48"/>
      <c r="D9" s="23" t="s">
        <v>142</v>
      </c>
      <c r="E9" s="13"/>
      <c r="F9" s="18">
        <f>'درآمد سرمایه گذاری در صندوق'!J11</f>
        <v>62657555400</v>
      </c>
      <c r="G9" s="13"/>
      <c r="H9" s="24">
        <f t="shared" ref="H9:H12" si="0">F9/F$13*100</f>
        <v>1.7345376580511389</v>
      </c>
      <c r="I9" s="13"/>
      <c r="J9" s="24">
        <f t="shared" ref="J9:J12" si="1">F9/133474547916386*100</f>
        <v>4.6943448303905323E-2</v>
      </c>
      <c r="K9" s="13"/>
      <c r="L9" s="13"/>
      <c r="M9" s="13"/>
      <c r="N9" s="31"/>
      <c r="O9" s="13"/>
      <c r="Q9" s="19"/>
    </row>
    <row r="10" spans="1:17" ht="21.75" customHeight="1" x14ac:dyDescent="0.2">
      <c r="A10" s="48" t="s">
        <v>143</v>
      </c>
      <c r="B10" s="48"/>
      <c r="D10" s="23" t="s">
        <v>144</v>
      </c>
      <c r="E10" s="13"/>
      <c r="F10" s="18">
        <f>'درآمد سرمایه گذاری در اوراق به'!J65</f>
        <v>3158116898111</v>
      </c>
      <c r="G10" s="13"/>
      <c r="H10" s="24">
        <f t="shared" si="0"/>
        <v>87.425573074642813</v>
      </c>
      <c r="I10" s="13"/>
      <c r="J10" s="24">
        <f t="shared" si="1"/>
        <v>2.3660817342414791</v>
      </c>
      <c r="K10" s="13"/>
      <c r="L10" s="13"/>
      <c r="M10" s="13"/>
      <c r="N10" s="31"/>
      <c r="O10" s="13"/>
      <c r="Q10" s="19"/>
    </row>
    <row r="11" spans="1:17" ht="21.75" customHeight="1" x14ac:dyDescent="0.2">
      <c r="A11" s="48" t="s">
        <v>145</v>
      </c>
      <c r="B11" s="48"/>
      <c r="D11" s="23" t="s">
        <v>146</v>
      </c>
      <c r="E11" s="13"/>
      <c r="F11" s="18">
        <f>'سود سپرده بانکی'!G20</f>
        <v>390251527140</v>
      </c>
      <c r="G11" s="13"/>
      <c r="H11" s="24">
        <f t="shared" si="0"/>
        <v>10.803261723426509</v>
      </c>
      <c r="I11" s="13"/>
      <c r="J11" s="24">
        <f t="shared" si="1"/>
        <v>0.29237898403257356</v>
      </c>
      <c r="K11" s="13"/>
      <c r="L11" s="13"/>
      <c r="M11" s="13"/>
      <c r="N11" s="31"/>
      <c r="O11" s="13"/>
      <c r="Q11" s="19"/>
    </row>
    <row r="12" spans="1:17" ht="21.75" customHeight="1" x14ac:dyDescent="0.2">
      <c r="A12" s="49" t="s">
        <v>147</v>
      </c>
      <c r="B12" s="49"/>
      <c r="D12" s="23" t="s">
        <v>148</v>
      </c>
      <c r="E12" s="13"/>
      <c r="F12" s="26">
        <f>'سایر درآمدها'!D11</f>
        <v>1323114750</v>
      </c>
      <c r="G12" s="13"/>
      <c r="H12" s="24">
        <f t="shared" si="0"/>
        <v>3.662754387953536E-2</v>
      </c>
      <c r="I12" s="13"/>
      <c r="J12" s="24">
        <f t="shared" si="1"/>
        <v>9.9128618201340833E-4</v>
      </c>
      <c r="K12" s="13"/>
      <c r="L12" s="13"/>
      <c r="M12" s="13"/>
      <c r="N12" s="31"/>
      <c r="O12" s="13"/>
      <c r="Q12" s="19"/>
    </row>
    <row r="13" spans="1:17" ht="21.75" customHeight="1" x14ac:dyDescent="0.2">
      <c r="A13" s="42" t="s">
        <v>24</v>
      </c>
      <c r="B13" s="42"/>
      <c r="D13" s="18"/>
      <c r="E13" s="13"/>
      <c r="F13" s="15">
        <f>SUM(F8:F12)</f>
        <v>3612349095401</v>
      </c>
      <c r="G13" s="13"/>
      <c r="H13" s="16">
        <f>SUM(H8:H12)</f>
        <v>99.999999999999986</v>
      </c>
      <c r="I13" s="13"/>
      <c r="J13" s="16">
        <f>SUM(J8:J12)</f>
        <v>2.7063954527599714</v>
      </c>
      <c r="K13" s="13"/>
      <c r="L13" s="13"/>
      <c r="M13" s="13"/>
      <c r="N13" s="32"/>
      <c r="O13" s="13"/>
      <c r="Q13" s="19"/>
    </row>
    <row r="14" spans="1:17" x14ac:dyDescent="0.2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Q14" s="19"/>
    </row>
    <row r="15" spans="1:17" x14ac:dyDescent="0.2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Q15" s="19"/>
    </row>
    <row r="16" spans="1:17" x14ac:dyDescent="0.2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Q16" s="19"/>
    </row>
    <row r="17" spans="4:17" x14ac:dyDescent="0.2">
      <c r="D17" s="13"/>
      <c r="E17" s="13"/>
      <c r="F17" s="31"/>
      <c r="G17" s="13"/>
      <c r="H17" s="13"/>
      <c r="I17" s="13"/>
      <c r="J17" s="13"/>
      <c r="K17" s="13"/>
      <c r="L17" s="13"/>
      <c r="M17" s="13"/>
      <c r="N17" s="13"/>
      <c r="O17" s="13"/>
      <c r="Q17" s="19"/>
    </row>
    <row r="18" spans="4:17" x14ac:dyDescent="0.2"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4:17" x14ac:dyDescent="0.2">
      <c r="N19" s="19"/>
    </row>
    <row r="23" spans="4:17" x14ac:dyDescent="0.2">
      <c r="F23" s="19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10"/>
  <sheetViews>
    <sheetView rightToLeft="1" workbookViewId="0">
      <selection activeCell="W9" sqref="W9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4.7109375" style="13" bestFit="1" customWidth="1"/>
    <col min="5" max="5" width="1.28515625" style="13" customWidth="1"/>
    <col min="6" max="6" width="15.42578125" style="13" bestFit="1" customWidth="1"/>
    <col min="7" max="7" width="1.28515625" style="13" customWidth="1"/>
    <col min="8" max="8" width="11.140625" style="13" bestFit="1" customWidth="1"/>
    <col min="9" max="9" width="1.28515625" style="13" customWidth="1"/>
    <col min="10" max="10" width="5.140625" style="13" bestFit="1" customWidth="1"/>
    <col min="11" max="11" width="1.28515625" style="13" customWidth="1"/>
    <col min="12" max="12" width="17.28515625" style="13" bestFit="1" customWidth="1"/>
    <col min="13" max="13" width="1.28515625" style="13" customWidth="1"/>
    <col min="14" max="14" width="14.7109375" style="13" bestFit="1" customWidth="1"/>
    <col min="15" max="16" width="1.28515625" style="13" customWidth="1"/>
    <col min="17" max="17" width="19" style="13" customWidth="1"/>
    <col min="18" max="18" width="1.28515625" style="13" customWidth="1"/>
    <col min="19" max="19" width="15.85546875" style="13" bestFit="1" customWidth="1"/>
    <col min="20" max="20" width="1.28515625" style="13" customWidth="1"/>
    <col min="21" max="21" width="15.85546875" style="13" bestFit="1" customWidth="1"/>
    <col min="22" max="22" width="1.28515625" style="13" customWidth="1"/>
    <col min="23" max="23" width="17.28515625" style="13" bestFit="1" customWidth="1"/>
    <col min="24" max="24" width="0.28515625" style="13" customWidth="1"/>
    <col min="25" max="25" width="9.140625" style="13"/>
    <col min="26" max="26" width="19" style="13" bestFit="1" customWidth="1"/>
  </cols>
  <sheetData>
    <row r="1" spans="1:23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21.75" customHeight="1" x14ac:dyDescent="0.2">
      <c r="A2" s="39" t="s">
        <v>132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3" ht="14.45" customHeight="1" x14ac:dyDescent="0.2"/>
    <row r="5" spans="1:23" ht="14.45" customHeight="1" x14ac:dyDescent="0.2">
      <c r="A5" s="1" t="s">
        <v>149</v>
      </c>
      <c r="B5" s="40" t="s">
        <v>150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ht="14.45" customHeight="1" x14ac:dyDescent="0.2">
      <c r="D6" s="41" t="s">
        <v>151</v>
      </c>
      <c r="E6" s="41"/>
      <c r="F6" s="41"/>
      <c r="G6" s="41"/>
      <c r="H6" s="41"/>
      <c r="I6" s="41"/>
      <c r="J6" s="41"/>
      <c r="K6" s="41"/>
      <c r="L6" s="41"/>
      <c r="N6" s="41" t="s">
        <v>152</v>
      </c>
      <c r="O6" s="41"/>
      <c r="P6" s="41"/>
      <c r="Q6" s="41"/>
      <c r="R6" s="41"/>
      <c r="S6" s="41"/>
      <c r="T6" s="41"/>
      <c r="U6" s="41"/>
      <c r="V6" s="41"/>
      <c r="W6" s="41"/>
    </row>
    <row r="7" spans="1:23" ht="14.45" customHeight="1" x14ac:dyDescent="0.2">
      <c r="D7" s="20"/>
      <c r="E7" s="20"/>
      <c r="F7" s="20"/>
      <c r="G7" s="20"/>
      <c r="H7" s="20"/>
      <c r="I7" s="20"/>
      <c r="J7" s="44" t="s">
        <v>24</v>
      </c>
      <c r="K7" s="44"/>
      <c r="L7" s="44"/>
      <c r="N7" s="20"/>
      <c r="O7" s="20"/>
      <c r="P7" s="20"/>
      <c r="Q7" s="20"/>
      <c r="R7" s="20"/>
      <c r="S7" s="20"/>
      <c r="T7" s="20"/>
      <c r="U7" s="44" t="s">
        <v>24</v>
      </c>
      <c r="V7" s="44"/>
      <c r="W7" s="44"/>
    </row>
    <row r="8" spans="1:23" ht="14.45" customHeight="1" x14ac:dyDescent="0.2">
      <c r="A8" s="41" t="s">
        <v>153</v>
      </c>
      <c r="B8" s="41"/>
      <c r="D8" s="2" t="s">
        <v>154</v>
      </c>
      <c r="F8" s="2" t="s">
        <v>155</v>
      </c>
      <c r="H8" s="2" t="s">
        <v>156</v>
      </c>
      <c r="J8" s="4" t="s">
        <v>129</v>
      </c>
      <c r="K8" s="20"/>
      <c r="L8" s="4" t="s">
        <v>137</v>
      </c>
      <c r="N8" s="2" t="s">
        <v>154</v>
      </c>
      <c r="P8" s="41" t="s">
        <v>155</v>
      </c>
      <c r="Q8" s="41"/>
      <c r="S8" s="2" t="s">
        <v>156</v>
      </c>
      <c r="U8" s="4" t="s">
        <v>129</v>
      </c>
      <c r="V8" s="20"/>
      <c r="W8" s="4" t="s">
        <v>137</v>
      </c>
    </row>
    <row r="9" spans="1:23" ht="21.75" customHeight="1" x14ac:dyDescent="0.2">
      <c r="A9" s="45" t="s">
        <v>157</v>
      </c>
      <c r="B9" s="45"/>
      <c r="D9" s="12">
        <v>0</v>
      </c>
      <c r="F9" s="12">
        <v>0</v>
      </c>
      <c r="H9" s="12">
        <v>0</v>
      </c>
      <c r="J9" s="12">
        <v>0</v>
      </c>
      <c r="L9" s="14">
        <v>0</v>
      </c>
      <c r="N9" s="12">
        <v>0</v>
      </c>
      <c r="P9" s="46">
        <v>0</v>
      </c>
      <c r="Q9" s="51"/>
      <c r="S9" s="12">
        <v>-22844722438</v>
      </c>
      <c r="U9" s="12">
        <v>-22844722438</v>
      </c>
      <c r="W9" s="14">
        <f>U9/25179243782541*100</f>
        <v>-9.0728389761412412E-2</v>
      </c>
    </row>
    <row r="10" spans="1:23" ht="21.75" customHeight="1" x14ac:dyDescent="0.2">
      <c r="A10" s="50" t="s">
        <v>24</v>
      </c>
      <c r="B10" s="50"/>
      <c r="D10" s="15">
        <v>0</v>
      </c>
      <c r="F10" s="15">
        <v>0</v>
      </c>
      <c r="H10" s="15">
        <v>0</v>
      </c>
      <c r="J10" s="15">
        <v>0</v>
      </c>
      <c r="L10" s="16">
        <v>0</v>
      </c>
      <c r="N10" s="15">
        <v>0</v>
      </c>
      <c r="Q10" s="15">
        <v>0</v>
      </c>
      <c r="S10" s="15">
        <v>-22844722438</v>
      </c>
      <c r="U10" s="15">
        <v>-22844722438</v>
      </c>
      <c r="W10" s="16">
        <f>SUM(W9)</f>
        <v>-9.0728389761412412E-2</v>
      </c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15"/>
  <sheetViews>
    <sheetView rightToLeft="1" workbookViewId="0">
      <selection activeCell="W10" sqref="W10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6.28515625" style="13" bestFit="1" customWidth="1"/>
    <col min="5" max="5" width="1.28515625" style="13" customWidth="1"/>
    <col min="6" max="6" width="15.42578125" style="13" bestFit="1" customWidth="1"/>
    <col min="7" max="7" width="1.28515625" style="13" customWidth="1"/>
    <col min="8" max="8" width="11.140625" style="13" bestFit="1" customWidth="1"/>
    <col min="9" max="9" width="1.28515625" style="13" customWidth="1"/>
    <col min="10" max="10" width="14.7109375" style="13" bestFit="1" customWidth="1"/>
    <col min="11" max="11" width="1.28515625" style="13" customWidth="1"/>
    <col min="12" max="12" width="17.28515625" style="13" bestFit="1" customWidth="1"/>
    <col min="13" max="13" width="1.28515625" style="13" customWidth="1"/>
    <col min="14" max="14" width="16.28515625" style="13" bestFit="1" customWidth="1"/>
    <col min="15" max="16" width="1.28515625" style="13" customWidth="1"/>
    <col min="17" max="17" width="15" style="13" bestFit="1" customWidth="1"/>
    <col min="18" max="18" width="1.28515625" style="13" customWidth="1"/>
    <col min="19" max="19" width="13.85546875" style="13" bestFit="1" customWidth="1"/>
    <col min="20" max="20" width="1.28515625" style="13" customWidth="1"/>
    <col min="21" max="21" width="15" style="13" bestFit="1" customWidth="1"/>
    <col min="22" max="22" width="1.28515625" style="13" customWidth="1"/>
    <col min="23" max="23" width="17.28515625" style="13" bestFit="1" customWidth="1"/>
    <col min="24" max="24" width="0.28515625" style="13" customWidth="1"/>
    <col min="25" max="25" width="9.140625" style="13"/>
    <col min="26" max="26" width="19" bestFit="1" customWidth="1"/>
  </cols>
  <sheetData>
    <row r="1" spans="1:26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6" ht="21.75" customHeight="1" x14ac:dyDescent="0.2">
      <c r="A2" s="39" t="s">
        <v>132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6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6" ht="14.45" customHeight="1" x14ac:dyDescent="0.2"/>
    <row r="5" spans="1:26" ht="14.45" customHeight="1" x14ac:dyDescent="0.2">
      <c r="A5" s="1" t="s">
        <v>158</v>
      </c>
      <c r="B5" s="40" t="s">
        <v>159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6" ht="14.45" customHeight="1" x14ac:dyDescent="0.2">
      <c r="D6" s="41" t="s">
        <v>151</v>
      </c>
      <c r="E6" s="41"/>
      <c r="F6" s="41"/>
      <c r="G6" s="41"/>
      <c r="H6" s="41"/>
      <c r="I6" s="41"/>
      <c r="J6" s="41"/>
      <c r="K6" s="41"/>
      <c r="L6" s="41"/>
      <c r="N6" s="41" t="s">
        <v>152</v>
      </c>
      <c r="O6" s="41"/>
      <c r="P6" s="41"/>
      <c r="Q6" s="41"/>
      <c r="R6" s="41"/>
      <c r="S6" s="41"/>
      <c r="T6" s="41"/>
      <c r="U6" s="41"/>
      <c r="V6" s="41"/>
      <c r="W6" s="41"/>
    </row>
    <row r="7" spans="1:26" ht="14.45" customHeight="1" x14ac:dyDescent="0.2">
      <c r="D7" s="20"/>
      <c r="E7" s="20"/>
      <c r="F7" s="20"/>
      <c r="G7" s="20"/>
      <c r="H7" s="20"/>
      <c r="I7" s="20"/>
      <c r="J7" s="44" t="s">
        <v>24</v>
      </c>
      <c r="K7" s="44"/>
      <c r="L7" s="44"/>
      <c r="N7" s="20"/>
      <c r="O7" s="20"/>
      <c r="P7" s="20"/>
      <c r="Q7" s="20"/>
      <c r="R7" s="20"/>
      <c r="S7" s="20"/>
      <c r="T7" s="20"/>
      <c r="U7" s="44" t="s">
        <v>24</v>
      </c>
      <c r="V7" s="44"/>
      <c r="W7" s="44"/>
    </row>
    <row r="8" spans="1:26" ht="14.45" customHeight="1" x14ac:dyDescent="0.2">
      <c r="A8" s="41" t="s">
        <v>20</v>
      </c>
      <c r="B8" s="41"/>
      <c r="D8" s="2" t="s">
        <v>160</v>
      </c>
      <c r="F8" s="2" t="s">
        <v>155</v>
      </c>
      <c r="H8" s="2" t="s">
        <v>156</v>
      </c>
      <c r="J8" s="4" t="s">
        <v>129</v>
      </c>
      <c r="K8" s="20"/>
      <c r="L8" s="4" t="s">
        <v>137</v>
      </c>
      <c r="N8" s="2" t="s">
        <v>160</v>
      </c>
      <c r="P8" s="41" t="s">
        <v>155</v>
      </c>
      <c r="Q8" s="41"/>
      <c r="S8" s="2" t="s">
        <v>156</v>
      </c>
      <c r="U8" s="4" t="s">
        <v>129</v>
      </c>
      <c r="V8" s="20"/>
      <c r="W8" s="33" t="s">
        <v>137</v>
      </c>
    </row>
    <row r="9" spans="1:26" ht="21.75" customHeight="1" x14ac:dyDescent="0.2">
      <c r="A9" s="47" t="s">
        <v>161</v>
      </c>
      <c r="B9" s="47"/>
      <c r="D9" s="17">
        <v>0</v>
      </c>
      <c r="F9" s="17">
        <v>0</v>
      </c>
      <c r="H9" s="17">
        <v>0</v>
      </c>
      <c r="J9" s="17">
        <v>0</v>
      </c>
      <c r="L9" s="22">
        <f>J9/3612349095401*100</f>
        <v>0</v>
      </c>
      <c r="N9" s="17">
        <v>0</v>
      </c>
      <c r="P9" s="46">
        <v>0</v>
      </c>
      <c r="Q9" s="46"/>
      <c r="S9" s="17">
        <v>1528384000</v>
      </c>
      <c r="U9" s="17">
        <v>1528384000</v>
      </c>
      <c r="W9" s="24">
        <f>U9/25179243782541*100</f>
        <v>6.0700154984788066E-3</v>
      </c>
      <c r="Z9" s="18"/>
    </row>
    <row r="10" spans="1:26" ht="21.75" customHeight="1" x14ac:dyDescent="0.2">
      <c r="A10" s="49" t="s">
        <v>23</v>
      </c>
      <c r="B10" s="49"/>
      <c r="D10" s="26">
        <v>0</v>
      </c>
      <c r="F10" s="26">
        <v>62657555400</v>
      </c>
      <c r="H10" s="26">
        <v>0</v>
      </c>
      <c r="J10" s="26">
        <v>62657555400</v>
      </c>
      <c r="L10" s="25">
        <f>J10/3612349095401*100</f>
        <v>1.7345376580511389</v>
      </c>
      <c r="N10" s="26">
        <v>0</v>
      </c>
      <c r="P10" s="43">
        <v>71051257148</v>
      </c>
      <c r="Q10" s="52"/>
      <c r="S10" s="26">
        <v>0</v>
      </c>
      <c r="U10" s="26">
        <v>71051257148</v>
      </c>
      <c r="W10" s="24">
        <f>U10/25179243782541*100</f>
        <v>0.28218185487074132</v>
      </c>
    </row>
    <row r="11" spans="1:26" ht="21.75" customHeight="1" x14ac:dyDescent="0.2">
      <c r="A11" s="50" t="s">
        <v>24</v>
      </c>
      <c r="B11" s="50"/>
      <c r="D11" s="15">
        <v>0</v>
      </c>
      <c r="F11" s="15">
        <v>62657555400</v>
      </c>
      <c r="H11" s="15">
        <v>0</v>
      </c>
      <c r="J11" s="15">
        <v>62657555400</v>
      </c>
      <c r="L11" s="16">
        <f>SUM(L9:L10)</f>
        <v>1.7345376580511389</v>
      </c>
      <c r="N11" s="15">
        <v>0</v>
      </c>
      <c r="Q11" s="15">
        <v>71051257148</v>
      </c>
      <c r="S11" s="15">
        <v>1528384000</v>
      </c>
      <c r="U11" s="15">
        <v>72579641148</v>
      </c>
      <c r="W11" s="16">
        <f>SUM(W9:W10)</f>
        <v>0.28825187036922012</v>
      </c>
    </row>
    <row r="13" spans="1:26" x14ac:dyDescent="0.2">
      <c r="S13" s="31"/>
    </row>
    <row r="14" spans="1:26" x14ac:dyDescent="0.2">
      <c r="Q14" s="31"/>
    </row>
    <row r="15" spans="1:26" ht="18.75" x14ac:dyDescent="0.2">
      <c r="L15" s="43"/>
      <c r="M15" s="43"/>
    </row>
  </sheetData>
  <mergeCells count="16">
    <mergeCell ref="L15:M15"/>
    <mergeCell ref="A1:W1"/>
    <mergeCell ref="A2:W2"/>
    <mergeCell ref="A3:W3"/>
    <mergeCell ref="B5:W5"/>
    <mergeCell ref="D6:L6"/>
    <mergeCell ref="N6:W6"/>
    <mergeCell ref="A10:B10"/>
    <mergeCell ref="P10:Q10"/>
    <mergeCell ref="A11:B11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73"/>
  <sheetViews>
    <sheetView rightToLeft="1" topLeftCell="A49" workbookViewId="0">
      <selection activeCell="A65" sqref="A65:B65"/>
    </sheetView>
  </sheetViews>
  <sheetFormatPr defaultRowHeight="12.75" x14ac:dyDescent="0.2"/>
  <cols>
    <col min="1" max="1" width="5.140625" customWidth="1"/>
    <col min="2" max="2" width="37.28515625" customWidth="1"/>
    <col min="3" max="3" width="1.28515625" customWidth="1"/>
    <col min="4" max="4" width="17.5703125" style="13" bestFit="1" customWidth="1"/>
    <col min="5" max="5" width="1.28515625" style="13" customWidth="1"/>
    <col min="6" max="6" width="18.7109375" style="13" bestFit="1" customWidth="1"/>
    <col min="7" max="7" width="1.28515625" style="13" customWidth="1"/>
    <col min="8" max="8" width="18.5703125" style="13" bestFit="1" customWidth="1"/>
    <col min="9" max="9" width="1.28515625" style="13" customWidth="1"/>
    <col min="10" max="10" width="17.7109375" style="13" bestFit="1" customWidth="1"/>
    <col min="11" max="11" width="1.28515625" style="13" customWidth="1"/>
    <col min="12" max="12" width="18.85546875" style="13" bestFit="1" customWidth="1"/>
    <col min="13" max="13" width="1.28515625" style="13" customWidth="1"/>
    <col min="14" max="14" width="18.42578125" style="13" bestFit="1" customWidth="1"/>
    <col min="15" max="15" width="1.28515625" style="13" customWidth="1"/>
    <col min="16" max="16" width="17.5703125" style="13" bestFit="1" customWidth="1"/>
    <col min="17" max="17" width="1.28515625" style="13" customWidth="1"/>
    <col min="18" max="18" width="18.85546875" style="13" bestFit="1" customWidth="1"/>
    <col min="19" max="19" width="0.28515625" customWidth="1"/>
  </cols>
  <sheetData>
    <row r="1" spans="1:18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21.75" customHeight="1" x14ac:dyDescent="0.2">
      <c r="A2" s="39" t="s">
        <v>132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21.7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18" ht="14.45" customHeight="1" x14ac:dyDescent="0.2"/>
    <row r="5" spans="1:18" ht="14.45" customHeight="1" x14ac:dyDescent="0.2">
      <c r="A5" s="1" t="s">
        <v>162</v>
      </c>
      <c r="B5" s="40" t="s">
        <v>163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14.45" customHeight="1" x14ac:dyDescent="0.2">
      <c r="D6" s="41" t="s">
        <v>151</v>
      </c>
      <c r="E6" s="41"/>
      <c r="F6" s="41"/>
      <c r="G6" s="41"/>
      <c r="H6" s="41"/>
      <c r="I6" s="41"/>
      <c r="J6" s="41"/>
      <c r="L6" s="41" t="s">
        <v>152</v>
      </c>
      <c r="M6" s="41"/>
      <c r="N6" s="41"/>
      <c r="O6" s="41"/>
      <c r="P6" s="41"/>
      <c r="Q6" s="41"/>
      <c r="R6" s="41"/>
    </row>
    <row r="7" spans="1:18" ht="14.45" customHeight="1" x14ac:dyDescent="0.2">
      <c r="D7" s="20"/>
      <c r="E7" s="20"/>
      <c r="F7" s="20"/>
      <c r="G7" s="20"/>
      <c r="H7" s="20"/>
      <c r="I7" s="20"/>
      <c r="J7" s="20"/>
      <c r="L7" s="20"/>
      <c r="M7" s="20"/>
      <c r="N7" s="20"/>
      <c r="O7" s="20"/>
      <c r="P7" s="20"/>
      <c r="Q7" s="20"/>
      <c r="R7" s="20"/>
    </row>
    <row r="8" spans="1:18" ht="14.45" customHeight="1" x14ac:dyDescent="0.2">
      <c r="A8" s="41" t="s">
        <v>164</v>
      </c>
      <c r="B8" s="41"/>
      <c r="D8" s="2" t="s">
        <v>165</v>
      </c>
      <c r="F8" s="2" t="s">
        <v>155</v>
      </c>
      <c r="H8" s="2" t="s">
        <v>156</v>
      </c>
      <c r="J8" s="2" t="s">
        <v>24</v>
      </c>
      <c r="L8" s="2" t="s">
        <v>165</v>
      </c>
      <c r="N8" s="2" t="s">
        <v>155</v>
      </c>
      <c r="P8" s="2" t="s">
        <v>156</v>
      </c>
      <c r="R8" s="2" t="s">
        <v>24</v>
      </c>
    </row>
    <row r="9" spans="1:18" ht="21.75" customHeight="1" x14ac:dyDescent="0.2">
      <c r="A9" s="47" t="s">
        <v>65</v>
      </c>
      <c r="B9" s="47"/>
      <c r="D9" s="17">
        <f>'سود اوراق بهادار'!L59</f>
        <v>105168309522</v>
      </c>
      <c r="F9" s="17">
        <v>0</v>
      </c>
      <c r="H9" s="17">
        <f>'درآمد ناشی از فروش'!I10</f>
        <v>69207522647</v>
      </c>
      <c r="J9" s="17">
        <f>D9+F9+H9</f>
        <v>174375832169</v>
      </c>
      <c r="L9" s="17">
        <f>'سود اوراق بهادار'!N59</f>
        <v>919555598820</v>
      </c>
      <c r="N9" s="17">
        <v>0</v>
      </c>
      <c r="P9" s="17">
        <v>65745774625</v>
      </c>
      <c r="R9" s="17">
        <f>L9+N9+P9</f>
        <v>985301373445</v>
      </c>
    </row>
    <row r="10" spans="1:18" ht="21.75" customHeight="1" x14ac:dyDescent="0.2">
      <c r="A10" s="48" t="s">
        <v>53</v>
      </c>
      <c r="B10" s="48"/>
      <c r="D10" s="18">
        <v>0</v>
      </c>
      <c r="F10" s="18">
        <v>0</v>
      </c>
      <c r="H10" s="18">
        <f>'درآمد ناشی از فروش'!I11</f>
        <v>35767084</v>
      </c>
      <c r="J10" s="18">
        <f t="shared" ref="J10:J64" si="0">D10+F10+H10</f>
        <v>35767084</v>
      </c>
      <c r="L10" s="18">
        <v>0</v>
      </c>
      <c r="N10" s="18">
        <v>0</v>
      </c>
      <c r="P10" s="18">
        <v>694867010</v>
      </c>
      <c r="R10" s="18">
        <f t="shared" ref="R10:R64" si="1">L10+N10+P10</f>
        <v>694867010</v>
      </c>
    </row>
    <row r="11" spans="1:18" ht="21.75" customHeight="1" x14ac:dyDescent="0.2">
      <c r="A11" s="48" t="s">
        <v>56</v>
      </c>
      <c r="B11" s="48"/>
      <c r="D11" s="18">
        <f>'سود اوراق بهادار'!L34</f>
        <v>55160229131</v>
      </c>
      <c r="F11" s="18">
        <v>7640993748</v>
      </c>
      <c r="H11" s="18">
        <v>4727132</v>
      </c>
      <c r="J11" s="18">
        <f t="shared" si="0"/>
        <v>62805950011</v>
      </c>
      <c r="L11" s="18">
        <f>'سود اوراق بهادار'!N34</f>
        <v>681969485878</v>
      </c>
      <c r="N11" s="18">
        <v>-23002299236</v>
      </c>
      <c r="P11" s="18">
        <v>7474926</v>
      </c>
      <c r="R11" s="18">
        <f t="shared" si="1"/>
        <v>658974661568</v>
      </c>
    </row>
    <row r="12" spans="1:18" ht="21.75" customHeight="1" x14ac:dyDescent="0.2">
      <c r="A12" s="48" t="s">
        <v>50</v>
      </c>
      <c r="B12" s="48"/>
      <c r="D12" s="18">
        <v>67435130</v>
      </c>
      <c r="F12" s="18">
        <v>0</v>
      </c>
      <c r="H12" s="18">
        <f>'درآمد ناشی از فروش'!I13</f>
        <v>-4508464499</v>
      </c>
      <c r="J12" s="18">
        <f t="shared" si="0"/>
        <v>-4441029369</v>
      </c>
      <c r="L12" s="18">
        <v>201993230</v>
      </c>
      <c r="N12" s="18">
        <v>0</v>
      </c>
      <c r="P12" s="18">
        <v>-4603498874</v>
      </c>
      <c r="R12" s="18">
        <f t="shared" si="1"/>
        <v>-4401505644</v>
      </c>
    </row>
    <row r="13" spans="1:18" ht="21.75" customHeight="1" x14ac:dyDescent="0.2">
      <c r="A13" s="48" t="s">
        <v>101</v>
      </c>
      <c r="B13" s="48"/>
      <c r="D13" s="18">
        <v>126603797543</v>
      </c>
      <c r="F13" s="18">
        <v>-672539055562</v>
      </c>
      <c r="H13" s="18">
        <v>-5627005</v>
      </c>
      <c r="J13" s="18">
        <f t="shared" si="0"/>
        <v>-545940885024</v>
      </c>
      <c r="L13" s="18">
        <v>1632134189452</v>
      </c>
      <c r="N13" s="18">
        <v>-620678719793</v>
      </c>
      <c r="P13" s="18">
        <v>33375832820</v>
      </c>
      <c r="R13" s="18">
        <f t="shared" si="1"/>
        <v>1044831302479</v>
      </c>
    </row>
    <row r="14" spans="1:18" ht="21.75" customHeight="1" x14ac:dyDescent="0.2">
      <c r="A14" s="48" t="s">
        <v>34</v>
      </c>
      <c r="B14" s="48"/>
      <c r="D14" s="18">
        <f>'سود اوراق بهادار'!L27</f>
        <v>106506843060</v>
      </c>
      <c r="F14" s="18">
        <v>-1120807157458</v>
      </c>
      <c r="H14" s="18">
        <v>1278312137266</v>
      </c>
      <c r="J14" s="18">
        <f t="shared" si="0"/>
        <v>264011822868</v>
      </c>
      <c r="L14" s="18">
        <f>'سود اوراق بهادار'!N27</f>
        <v>586088644994</v>
      </c>
      <c r="N14" s="18">
        <v>2268141835912</v>
      </c>
      <c r="P14" s="18">
        <v>1278312137266</v>
      </c>
      <c r="R14" s="18">
        <f t="shared" si="1"/>
        <v>4132542618172</v>
      </c>
    </row>
    <row r="15" spans="1:18" ht="21.75" customHeight="1" x14ac:dyDescent="0.2">
      <c r="A15" s="48" t="s">
        <v>44</v>
      </c>
      <c r="B15" s="48"/>
      <c r="D15" s="18">
        <v>130991983831</v>
      </c>
      <c r="F15" s="18">
        <v>0</v>
      </c>
      <c r="H15" s="18">
        <f>'درآمد ناشی از فروش'!I16</f>
        <v>542560583738</v>
      </c>
      <c r="J15" s="18">
        <f t="shared" si="0"/>
        <v>673552567569</v>
      </c>
      <c r="L15" s="18">
        <v>1608685408519</v>
      </c>
      <c r="N15" s="18">
        <v>0</v>
      </c>
      <c r="P15" s="18">
        <v>-100200000000</v>
      </c>
      <c r="R15" s="18">
        <f t="shared" si="1"/>
        <v>1508485408519</v>
      </c>
    </row>
    <row r="16" spans="1:18" ht="21.75" customHeight="1" x14ac:dyDescent="0.2">
      <c r="A16" s="48" t="s">
        <v>59</v>
      </c>
      <c r="B16" s="48"/>
      <c r="D16" s="18">
        <v>213226624212</v>
      </c>
      <c r="F16" s="18">
        <v>-1134075089097</v>
      </c>
      <c r="H16" s="18">
        <v>-13162018</v>
      </c>
      <c r="J16" s="18">
        <f t="shared" si="0"/>
        <v>-920861626903</v>
      </c>
      <c r="L16" s="18">
        <v>1085740457509</v>
      </c>
      <c r="N16" s="18">
        <v>-1436066173277</v>
      </c>
      <c r="P16" s="18">
        <v>-18179174</v>
      </c>
      <c r="R16" s="18">
        <f t="shared" si="1"/>
        <v>-350343894942</v>
      </c>
    </row>
    <row r="17" spans="1:18" ht="21.75" customHeight="1" x14ac:dyDescent="0.2">
      <c r="A17" s="48" t="s">
        <v>47</v>
      </c>
      <c r="B17" s="48"/>
      <c r="D17" s="18">
        <v>293169924665</v>
      </c>
      <c r="F17" s="18">
        <v>-213395997569</v>
      </c>
      <c r="H17" s="18">
        <v>-252582812</v>
      </c>
      <c r="J17" s="18">
        <f t="shared" si="0"/>
        <v>79521344284</v>
      </c>
      <c r="L17" s="18">
        <v>1174370641489</v>
      </c>
      <c r="N17" s="18">
        <v>-1338876997569</v>
      </c>
      <c r="P17" s="18">
        <v>-252582812</v>
      </c>
      <c r="R17" s="18">
        <f t="shared" si="1"/>
        <v>-164758938892</v>
      </c>
    </row>
    <row r="18" spans="1:18" ht="21.75" customHeight="1" x14ac:dyDescent="0.2">
      <c r="A18" s="48" t="s">
        <v>110</v>
      </c>
      <c r="B18" s="48"/>
      <c r="D18" s="18">
        <v>25308706370</v>
      </c>
      <c r="F18" s="18">
        <v>0</v>
      </c>
      <c r="H18" s="18">
        <f>'درآمد ناشی از فروش'!I19</f>
        <v>-236828704524</v>
      </c>
      <c r="J18" s="18">
        <f t="shared" si="0"/>
        <v>-211519998154</v>
      </c>
      <c r="L18" s="18">
        <v>25308706370</v>
      </c>
      <c r="N18" s="18">
        <v>0</v>
      </c>
      <c r="P18" s="18">
        <v>-236828704524</v>
      </c>
      <c r="R18" s="18">
        <f t="shared" si="1"/>
        <v>-211519998154</v>
      </c>
    </row>
    <row r="19" spans="1:18" ht="21.75" customHeight="1" x14ac:dyDescent="0.2">
      <c r="A19" s="48" t="s">
        <v>166</v>
      </c>
      <c r="B19" s="48"/>
      <c r="D19" s="18">
        <v>0</v>
      </c>
      <c r="F19" s="18">
        <v>0</v>
      </c>
      <c r="H19" s="18">
        <v>0</v>
      </c>
      <c r="J19" s="18">
        <f t="shared" si="0"/>
        <v>0</v>
      </c>
      <c r="L19" s="18">
        <v>4111315</v>
      </c>
      <c r="N19" s="18">
        <v>0</v>
      </c>
      <c r="P19" s="18">
        <v>247084</v>
      </c>
      <c r="R19" s="18">
        <f t="shared" si="1"/>
        <v>4358399</v>
      </c>
    </row>
    <row r="20" spans="1:18" ht="21.75" customHeight="1" x14ac:dyDescent="0.2">
      <c r="A20" s="48" t="s">
        <v>167</v>
      </c>
      <c r="B20" s="48"/>
      <c r="D20" s="18">
        <v>0</v>
      </c>
      <c r="F20" s="18">
        <v>0</v>
      </c>
      <c r="H20" s="18">
        <v>0</v>
      </c>
      <c r="J20" s="18">
        <f t="shared" si="0"/>
        <v>0</v>
      </c>
      <c r="L20" s="18">
        <v>37390049</v>
      </c>
      <c r="N20" s="18">
        <v>0</v>
      </c>
      <c r="P20" s="18">
        <v>-992153</v>
      </c>
      <c r="R20" s="18">
        <f t="shared" si="1"/>
        <v>36397896</v>
      </c>
    </row>
    <row r="21" spans="1:18" ht="21.75" customHeight="1" x14ac:dyDescent="0.2">
      <c r="A21" s="48" t="s">
        <v>168</v>
      </c>
      <c r="B21" s="48"/>
      <c r="D21" s="18">
        <v>0</v>
      </c>
      <c r="F21" s="18">
        <v>0</v>
      </c>
      <c r="H21" s="18">
        <v>0</v>
      </c>
      <c r="J21" s="18">
        <f t="shared" si="0"/>
        <v>0</v>
      </c>
      <c r="L21" s="18">
        <v>13351456</v>
      </c>
      <c r="N21" s="18">
        <v>0</v>
      </c>
      <c r="P21" s="18">
        <v>-14428954</v>
      </c>
      <c r="R21" s="18">
        <f t="shared" si="1"/>
        <v>-1077498</v>
      </c>
    </row>
    <row r="22" spans="1:18" ht="21.75" customHeight="1" x14ac:dyDescent="0.2">
      <c r="A22" s="48" t="s">
        <v>169</v>
      </c>
      <c r="B22" s="48"/>
      <c r="D22" s="18">
        <v>0</v>
      </c>
      <c r="F22" s="18">
        <v>0</v>
      </c>
      <c r="H22" s="18">
        <v>0</v>
      </c>
      <c r="J22" s="18">
        <f t="shared" si="0"/>
        <v>0</v>
      </c>
      <c r="L22" s="18">
        <v>9148775203</v>
      </c>
      <c r="N22" s="18">
        <v>0</v>
      </c>
      <c r="P22" s="18">
        <v>6437410400</v>
      </c>
      <c r="R22" s="18">
        <f t="shared" si="1"/>
        <v>15586185603</v>
      </c>
    </row>
    <row r="23" spans="1:18" ht="21.75" customHeight="1" x14ac:dyDescent="0.2">
      <c r="A23" s="48" t="s">
        <v>170</v>
      </c>
      <c r="B23" s="48"/>
      <c r="D23" s="18">
        <v>0</v>
      </c>
      <c r="F23" s="18">
        <v>0</v>
      </c>
      <c r="H23" s="18">
        <v>0</v>
      </c>
      <c r="J23" s="18">
        <f t="shared" si="0"/>
        <v>0</v>
      </c>
      <c r="L23" s="18">
        <v>16889712</v>
      </c>
      <c r="N23" s="18">
        <v>0</v>
      </c>
      <c r="P23" s="18">
        <v>-470160</v>
      </c>
      <c r="R23" s="18">
        <f t="shared" si="1"/>
        <v>16419552</v>
      </c>
    </row>
    <row r="24" spans="1:18" ht="21.75" customHeight="1" x14ac:dyDescent="0.2">
      <c r="A24" s="48" t="s">
        <v>171</v>
      </c>
      <c r="B24" s="48"/>
      <c r="D24" s="18">
        <v>0</v>
      </c>
      <c r="F24" s="18">
        <v>0</v>
      </c>
      <c r="H24" s="18">
        <v>0</v>
      </c>
      <c r="J24" s="18">
        <f t="shared" si="0"/>
        <v>0</v>
      </c>
      <c r="L24" s="18">
        <v>71779372</v>
      </c>
      <c r="N24" s="18">
        <v>0</v>
      </c>
      <c r="P24" s="18">
        <v>-251767187</v>
      </c>
      <c r="R24" s="18">
        <f t="shared" si="1"/>
        <v>-179987815</v>
      </c>
    </row>
    <row r="25" spans="1:18" ht="21.75" customHeight="1" x14ac:dyDescent="0.2">
      <c r="A25" s="48" t="s">
        <v>172</v>
      </c>
      <c r="B25" s="48"/>
      <c r="D25" s="18">
        <v>5124911</v>
      </c>
      <c r="F25" s="18">
        <v>0</v>
      </c>
      <c r="H25" s="18">
        <v>0</v>
      </c>
      <c r="J25" s="18">
        <f t="shared" si="0"/>
        <v>5124911</v>
      </c>
      <c r="L25" s="18">
        <v>136683892</v>
      </c>
      <c r="N25" s="18">
        <v>0</v>
      </c>
      <c r="P25" s="18">
        <v>-3625000</v>
      </c>
      <c r="R25" s="18">
        <f t="shared" si="1"/>
        <v>133058892</v>
      </c>
    </row>
    <row r="26" spans="1:18" ht="21.75" customHeight="1" x14ac:dyDescent="0.2">
      <c r="A26" s="48" t="s">
        <v>173</v>
      </c>
      <c r="B26" s="48"/>
      <c r="D26" s="18">
        <v>0</v>
      </c>
      <c r="F26" s="18">
        <v>0</v>
      </c>
      <c r="H26" s="18">
        <v>0</v>
      </c>
      <c r="J26" s="18">
        <f t="shared" si="0"/>
        <v>0</v>
      </c>
      <c r="L26" s="18">
        <v>54421848</v>
      </c>
      <c r="N26" s="18">
        <v>0</v>
      </c>
      <c r="P26" s="18">
        <v>-1331824</v>
      </c>
      <c r="R26" s="18">
        <f t="shared" si="1"/>
        <v>53090024</v>
      </c>
    </row>
    <row r="27" spans="1:18" ht="21.75" customHeight="1" x14ac:dyDescent="0.2">
      <c r="A27" s="48" t="s">
        <v>174</v>
      </c>
      <c r="B27" s="48"/>
      <c r="D27" s="18">
        <v>0</v>
      </c>
      <c r="F27" s="18">
        <v>0</v>
      </c>
      <c r="H27" s="18">
        <v>0</v>
      </c>
      <c r="J27" s="18">
        <f t="shared" si="0"/>
        <v>0</v>
      </c>
      <c r="L27" s="18">
        <v>565831012</v>
      </c>
      <c r="N27" s="18">
        <v>0</v>
      </c>
      <c r="P27" s="18">
        <v>-13122500</v>
      </c>
      <c r="R27" s="18">
        <f t="shared" si="1"/>
        <v>552708512</v>
      </c>
    </row>
    <row r="28" spans="1:18" ht="21.75" customHeight="1" x14ac:dyDescent="0.2">
      <c r="A28" s="48" t="s">
        <v>175</v>
      </c>
      <c r="B28" s="48"/>
      <c r="D28" s="18">
        <v>0</v>
      </c>
      <c r="F28" s="18">
        <v>0</v>
      </c>
      <c r="H28" s="18">
        <v>0</v>
      </c>
      <c r="J28" s="18">
        <f t="shared" si="0"/>
        <v>0</v>
      </c>
      <c r="L28" s="18">
        <v>30079918</v>
      </c>
      <c r="N28" s="18">
        <v>0</v>
      </c>
      <c r="P28" s="18">
        <v>-638028</v>
      </c>
      <c r="R28" s="18">
        <f t="shared" si="1"/>
        <v>29441890</v>
      </c>
    </row>
    <row r="29" spans="1:18" ht="21.75" customHeight="1" x14ac:dyDescent="0.2">
      <c r="A29" s="48" t="s">
        <v>176</v>
      </c>
      <c r="B29" s="48"/>
      <c r="D29" s="18">
        <v>0</v>
      </c>
      <c r="F29" s="18">
        <v>0</v>
      </c>
      <c r="H29" s="18">
        <v>0</v>
      </c>
      <c r="J29" s="18">
        <f t="shared" si="0"/>
        <v>0</v>
      </c>
      <c r="L29" s="18">
        <v>12418032</v>
      </c>
      <c r="N29" s="18">
        <v>0</v>
      </c>
      <c r="P29" s="18">
        <v>-436434713</v>
      </c>
      <c r="R29" s="18">
        <f t="shared" si="1"/>
        <v>-424016681</v>
      </c>
    </row>
    <row r="30" spans="1:18" ht="21.75" customHeight="1" x14ac:dyDescent="0.2">
      <c r="A30" s="48" t="s">
        <v>177</v>
      </c>
      <c r="B30" s="48"/>
      <c r="D30" s="18">
        <v>0</v>
      </c>
      <c r="F30" s="18">
        <v>0</v>
      </c>
      <c r="H30" s="18">
        <v>0</v>
      </c>
      <c r="J30" s="18">
        <f t="shared" si="0"/>
        <v>0</v>
      </c>
      <c r="L30" s="18">
        <v>15106552</v>
      </c>
      <c r="N30" s="18">
        <v>0</v>
      </c>
      <c r="P30" s="18">
        <v>-363791</v>
      </c>
      <c r="R30" s="18">
        <f t="shared" si="1"/>
        <v>14742761</v>
      </c>
    </row>
    <row r="31" spans="1:18" ht="21.75" customHeight="1" x14ac:dyDescent="0.2">
      <c r="A31" s="48" t="s">
        <v>178</v>
      </c>
      <c r="B31" s="48"/>
      <c r="D31" s="18">
        <v>0</v>
      </c>
      <c r="F31" s="18">
        <v>0</v>
      </c>
      <c r="H31" s="18">
        <v>0</v>
      </c>
      <c r="J31" s="18">
        <f t="shared" si="0"/>
        <v>0</v>
      </c>
      <c r="L31" s="18">
        <v>0</v>
      </c>
      <c r="N31" s="18">
        <v>0</v>
      </c>
      <c r="P31" s="18">
        <v>12495378777</v>
      </c>
      <c r="R31" s="18">
        <f t="shared" si="1"/>
        <v>12495378777</v>
      </c>
    </row>
    <row r="32" spans="1:18" ht="21.75" customHeight="1" x14ac:dyDescent="0.2">
      <c r="A32" s="48" t="s">
        <v>179</v>
      </c>
      <c r="B32" s="48"/>
      <c r="D32" s="18">
        <v>0</v>
      </c>
      <c r="F32" s="18">
        <v>0</v>
      </c>
      <c r="H32" s="18">
        <v>0</v>
      </c>
      <c r="J32" s="18">
        <f t="shared" si="0"/>
        <v>0</v>
      </c>
      <c r="L32" s="18">
        <v>51365979</v>
      </c>
      <c r="N32" s="18">
        <v>0</v>
      </c>
      <c r="P32" s="18">
        <v>-968702</v>
      </c>
      <c r="R32" s="18">
        <f t="shared" si="1"/>
        <v>50397277</v>
      </c>
    </row>
    <row r="33" spans="1:18" ht="21.75" customHeight="1" x14ac:dyDescent="0.2">
      <c r="A33" s="48" t="s">
        <v>180</v>
      </c>
      <c r="B33" s="48"/>
      <c r="D33" s="18">
        <v>0</v>
      </c>
      <c r="F33" s="18">
        <v>0</v>
      </c>
      <c r="H33" s="18">
        <v>0</v>
      </c>
      <c r="J33" s="18">
        <f t="shared" si="0"/>
        <v>0</v>
      </c>
      <c r="L33" s="18">
        <v>301682996082</v>
      </c>
      <c r="N33" s="18">
        <v>0</v>
      </c>
      <c r="P33" s="18">
        <v>97652918644</v>
      </c>
      <c r="R33" s="18">
        <f t="shared" si="1"/>
        <v>399335914726</v>
      </c>
    </row>
    <row r="34" spans="1:18" ht="21.75" customHeight="1" x14ac:dyDescent="0.2">
      <c r="A34" s="48" t="s">
        <v>181</v>
      </c>
      <c r="B34" s="48"/>
      <c r="D34" s="18">
        <v>0</v>
      </c>
      <c r="F34" s="18">
        <v>0</v>
      </c>
      <c r="H34" s="18">
        <v>0</v>
      </c>
      <c r="J34" s="18">
        <f t="shared" si="0"/>
        <v>0</v>
      </c>
      <c r="L34" s="18">
        <v>0</v>
      </c>
      <c r="N34" s="18">
        <v>0</v>
      </c>
      <c r="P34" s="18">
        <v>6484562946</v>
      </c>
      <c r="R34" s="18">
        <f t="shared" si="1"/>
        <v>6484562946</v>
      </c>
    </row>
    <row r="35" spans="1:18" ht="21.75" customHeight="1" x14ac:dyDescent="0.2">
      <c r="A35" s="48" t="s">
        <v>182</v>
      </c>
      <c r="B35" s="48"/>
      <c r="D35" s="18">
        <v>0</v>
      </c>
      <c r="F35" s="18">
        <v>0</v>
      </c>
      <c r="H35" s="18">
        <v>0</v>
      </c>
      <c r="J35" s="18">
        <f t="shared" si="0"/>
        <v>0</v>
      </c>
      <c r="L35" s="18">
        <v>760336931</v>
      </c>
      <c r="N35" s="18">
        <v>0</v>
      </c>
      <c r="P35" s="18">
        <v>5168718877</v>
      </c>
      <c r="R35" s="18">
        <f t="shared" si="1"/>
        <v>5929055808</v>
      </c>
    </row>
    <row r="36" spans="1:18" ht="21.75" customHeight="1" x14ac:dyDescent="0.2">
      <c r="A36" s="48" t="s">
        <v>183</v>
      </c>
      <c r="B36" s="48"/>
      <c r="D36" s="18">
        <v>0</v>
      </c>
      <c r="F36" s="18">
        <v>0</v>
      </c>
      <c r="H36" s="18">
        <v>0</v>
      </c>
      <c r="J36" s="18">
        <f t="shared" si="0"/>
        <v>0</v>
      </c>
      <c r="L36" s="18">
        <v>297457699</v>
      </c>
      <c r="N36" s="18">
        <v>0</v>
      </c>
      <c r="P36" s="18">
        <v>0</v>
      </c>
      <c r="R36" s="18">
        <f t="shared" si="1"/>
        <v>297457699</v>
      </c>
    </row>
    <row r="37" spans="1:18" ht="21.75" customHeight="1" x14ac:dyDescent="0.2">
      <c r="A37" s="48" t="s">
        <v>77</v>
      </c>
      <c r="B37" s="48"/>
      <c r="D37" s="18">
        <v>8032515690</v>
      </c>
      <c r="F37" s="18">
        <v>5497009375</v>
      </c>
      <c r="H37" s="18">
        <v>0</v>
      </c>
      <c r="J37" s="18">
        <f t="shared" si="0"/>
        <v>13529525065</v>
      </c>
      <c r="L37" s="18">
        <v>481909227838</v>
      </c>
      <c r="N37" s="18">
        <v>20749522079</v>
      </c>
      <c r="P37" s="18">
        <v>88305930021</v>
      </c>
      <c r="R37" s="18">
        <f t="shared" si="1"/>
        <v>590964679938</v>
      </c>
    </row>
    <row r="38" spans="1:18" ht="21.75" customHeight="1" x14ac:dyDescent="0.2">
      <c r="A38" s="48" t="s">
        <v>184</v>
      </c>
      <c r="B38" s="48"/>
      <c r="D38" s="18">
        <v>0</v>
      </c>
      <c r="F38" s="18">
        <v>0</v>
      </c>
      <c r="H38" s="18">
        <v>0</v>
      </c>
      <c r="J38" s="18">
        <f t="shared" si="0"/>
        <v>0</v>
      </c>
      <c r="L38" s="18">
        <v>19223563</v>
      </c>
      <c r="N38" s="18">
        <v>0</v>
      </c>
      <c r="P38" s="18">
        <v>-359866</v>
      </c>
      <c r="R38" s="18">
        <f t="shared" si="1"/>
        <v>18863697</v>
      </c>
    </row>
    <row r="39" spans="1:18" ht="21.75" customHeight="1" x14ac:dyDescent="0.2">
      <c r="A39" s="48" t="s">
        <v>185</v>
      </c>
      <c r="B39" s="48"/>
      <c r="D39" s="18">
        <v>0</v>
      </c>
      <c r="F39" s="18">
        <v>0</v>
      </c>
      <c r="H39" s="18">
        <v>0</v>
      </c>
      <c r="J39" s="18">
        <f t="shared" si="0"/>
        <v>0</v>
      </c>
      <c r="L39" s="18">
        <v>446186548</v>
      </c>
      <c r="N39" s="18">
        <v>0</v>
      </c>
      <c r="P39" s="18">
        <v>0</v>
      </c>
      <c r="R39" s="18">
        <f t="shared" si="1"/>
        <v>446186548</v>
      </c>
    </row>
    <row r="40" spans="1:18" ht="21.75" customHeight="1" x14ac:dyDescent="0.2">
      <c r="A40" s="48" t="s">
        <v>186</v>
      </c>
      <c r="B40" s="48"/>
      <c r="D40" s="18">
        <v>0</v>
      </c>
      <c r="F40" s="18">
        <v>0</v>
      </c>
      <c r="H40" s="18">
        <v>0</v>
      </c>
      <c r="J40" s="18">
        <f t="shared" si="0"/>
        <v>0</v>
      </c>
      <c r="L40" s="18">
        <v>369374983758</v>
      </c>
      <c r="N40" s="18">
        <v>0</v>
      </c>
      <c r="P40" s="18">
        <v>78869623852</v>
      </c>
      <c r="R40" s="18">
        <f t="shared" si="1"/>
        <v>448244607610</v>
      </c>
    </row>
    <row r="41" spans="1:18" ht="21.75" customHeight="1" x14ac:dyDescent="0.2">
      <c r="A41" s="48" t="s">
        <v>187</v>
      </c>
      <c r="B41" s="48"/>
      <c r="D41" s="18">
        <v>0</v>
      </c>
      <c r="F41" s="18">
        <v>0</v>
      </c>
      <c r="H41" s="18">
        <v>0</v>
      </c>
      <c r="J41" s="18">
        <f t="shared" si="0"/>
        <v>0</v>
      </c>
      <c r="L41" s="18">
        <v>709360639183</v>
      </c>
      <c r="N41" s="18">
        <v>0</v>
      </c>
      <c r="P41" s="18">
        <v>216174230670</v>
      </c>
      <c r="R41" s="18">
        <f t="shared" si="1"/>
        <v>925534869853</v>
      </c>
    </row>
    <row r="42" spans="1:18" ht="21.75" customHeight="1" x14ac:dyDescent="0.2">
      <c r="A42" s="48" t="s">
        <v>188</v>
      </c>
      <c r="B42" s="48"/>
      <c r="D42" s="18">
        <v>0</v>
      </c>
      <c r="F42" s="18">
        <v>0</v>
      </c>
      <c r="H42" s="18">
        <v>0</v>
      </c>
      <c r="J42" s="18">
        <f t="shared" si="0"/>
        <v>0</v>
      </c>
      <c r="L42" s="18">
        <v>18888004</v>
      </c>
      <c r="N42" s="18">
        <v>0</v>
      </c>
      <c r="P42" s="18">
        <v>-359866</v>
      </c>
      <c r="R42" s="18">
        <f t="shared" si="1"/>
        <v>18528138</v>
      </c>
    </row>
    <row r="43" spans="1:18" ht="21.75" customHeight="1" x14ac:dyDescent="0.2">
      <c r="A43" s="48" t="s">
        <v>41</v>
      </c>
      <c r="B43" s="48"/>
      <c r="D43" s="18">
        <f>'سود اوراق بهادار'!L25</f>
        <v>66096442620</v>
      </c>
      <c r="F43" s="18">
        <v>77385121350</v>
      </c>
      <c r="H43" s="18">
        <v>0</v>
      </c>
      <c r="J43" s="18">
        <f t="shared" si="0"/>
        <v>143481563970</v>
      </c>
      <c r="L43" s="18">
        <f>'سود اوراق بهادار'!N25</f>
        <v>511145822928</v>
      </c>
      <c r="N43" s="18">
        <v>586312337980</v>
      </c>
      <c r="P43" s="18">
        <v>-257029891</v>
      </c>
      <c r="R43" s="18">
        <f t="shared" si="1"/>
        <v>1097201131017</v>
      </c>
    </row>
    <row r="44" spans="1:18" ht="21.75" customHeight="1" x14ac:dyDescent="0.2">
      <c r="A44" s="48" t="s">
        <v>189</v>
      </c>
      <c r="B44" s="48"/>
      <c r="D44" s="18">
        <v>0</v>
      </c>
      <c r="F44" s="18">
        <v>0</v>
      </c>
      <c r="H44" s="18">
        <v>0</v>
      </c>
      <c r="J44" s="18">
        <f t="shared" si="0"/>
        <v>0</v>
      </c>
      <c r="L44" s="18">
        <v>1765171</v>
      </c>
      <c r="N44" s="18">
        <v>0</v>
      </c>
      <c r="P44" s="18">
        <v>-36138</v>
      </c>
      <c r="R44" s="18">
        <f t="shared" si="1"/>
        <v>1729033</v>
      </c>
    </row>
    <row r="45" spans="1:18" ht="21.75" customHeight="1" x14ac:dyDescent="0.2">
      <c r="A45" s="48" t="s">
        <v>107</v>
      </c>
      <c r="B45" s="48"/>
      <c r="D45" s="18">
        <v>14164550887</v>
      </c>
      <c r="F45" s="18">
        <v>-8505371375</v>
      </c>
      <c r="H45" s="18">
        <v>0</v>
      </c>
      <c r="J45" s="18">
        <f t="shared" si="0"/>
        <v>5659179512</v>
      </c>
      <c r="L45" s="18">
        <f>'سود اوراق بهادار'!R12</f>
        <v>795579187983</v>
      </c>
      <c r="N45" s="18">
        <v>-8505371375</v>
      </c>
      <c r="P45" s="18">
        <v>-583863524385</v>
      </c>
      <c r="R45" s="18">
        <f t="shared" si="1"/>
        <v>203210292223</v>
      </c>
    </row>
    <row r="46" spans="1:18" ht="21.75" customHeight="1" x14ac:dyDescent="0.2">
      <c r="A46" s="48" t="s">
        <v>104</v>
      </c>
      <c r="B46" s="48"/>
      <c r="D46" s="18">
        <v>234755638460</v>
      </c>
      <c r="F46" s="18">
        <v>-20662499999</v>
      </c>
      <c r="H46" s="18">
        <v>0</v>
      </c>
      <c r="J46" s="18">
        <f t="shared" si="0"/>
        <v>214093138461</v>
      </c>
      <c r="L46" s="18">
        <v>234755638460</v>
      </c>
      <c r="N46" s="18">
        <v>-20662499999</v>
      </c>
      <c r="P46" s="18">
        <v>0</v>
      </c>
      <c r="R46" s="18">
        <f t="shared" si="1"/>
        <v>214093138461</v>
      </c>
    </row>
    <row r="47" spans="1:18" ht="21.75" customHeight="1" x14ac:dyDescent="0.2">
      <c r="A47" s="48" t="s">
        <v>89</v>
      </c>
      <c r="B47" s="48"/>
      <c r="D47" s="18">
        <f>'سود اوراق بهادار'!L10</f>
        <v>1664052650166</v>
      </c>
      <c r="F47" s="18">
        <v>0</v>
      </c>
      <c r="H47" s="18">
        <v>0</v>
      </c>
      <c r="J47" s="18">
        <f t="shared" si="0"/>
        <v>1664052650166</v>
      </c>
      <c r="L47" s="18">
        <f>'سود اوراق بهادار'!R10</f>
        <v>1682069036962</v>
      </c>
      <c r="N47" s="18">
        <v>-5340936629</v>
      </c>
      <c r="P47" s="18">
        <v>0</v>
      </c>
      <c r="R47" s="18">
        <f t="shared" si="1"/>
        <v>1676728100333</v>
      </c>
    </row>
    <row r="48" spans="1:18" ht="21.75" customHeight="1" x14ac:dyDescent="0.2">
      <c r="A48" s="48" t="s">
        <v>86</v>
      </c>
      <c r="B48" s="48"/>
      <c r="D48" s="18">
        <f>'سود اوراق بهادار'!L11</f>
        <v>866877651543</v>
      </c>
      <c r="F48" s="18">
        <v>33076636793</v>
      </c>
      <c r="H48" s="18">
        <v>0</v>
      </c>
      <c r="J48" s="18">
        <f t="shared" si="0"/>
        <v>899954288336</v>
      </c>
      <c r="L48" s="18">
        <f>'سود اوراق بهادار'!R11</f>
        <v>876306582473</v>
      </c>
      <c r="N48" s="18">
        <v>-665624783703</v>
      </c>
      <c r="P48" s="18">
        <v>0</v>
      </c>
      <c r="R48" s="18">
        <f t="shared" si="1"/>
        <v>210681798770</v>
      </c>
    </row>
    <row r="49" spans="1:18" ht="21.75" customHeight="1" x14ac:dyDescent="0.2">
      <c r="A49" s="48" t="s">
        <v>95</v>
      </c>
      <c r="B49" s="48"/>
      <c r="D49" s="18">
        <v>27300745490</v>
      </c>
      <c r="F49" s="18">
        <v>0</v>
      </c>
      <c r="H49" s="18">
        <v>0</v>
      </c>
      <c r="J49" s="18">
        <f t="shared" si="0"/>
        <v>27300745490</v>
      </c>
      <c r="L49" s="18">
        <v>81834320711</v>
      </c>
      <c r="N49" s="18">
        <v>-543749999</v>
      </c>
      <c r="P49" s="18">
        <v>0</v>
      </c>
      <c r="R49" s="18">
        <f t="shared" si="1"/>
        <v>81290570712</v>
      </c>
    </row>
    <row r="50" spans="1:18" ht="21.75" customHeight="1" x14ac:dyDescent="0.2">
      <c r="A50" s="48" t="s">
        <v>113</v>
      </c>
      <c r="B50" s="48"/>
      <c r="D50" s="18">
        <f>'سود اوراق بهادار'!L15</f>
        <v>175350191490</v>
      </c>
      <c r="F50" s="18">
        <v>0</v>
      </c>
      <c r="H50" s="18">
        <v>0</v>
      </c>
      <c r="J50" s="18">
        <f t="shared" si="0"/>
        <v>175350191490</v>
      </c>
      <c r="L50" s="18">
        <f>'سود اوراق بهادار'!R15</f>
        <v>676609454745</v>
      </c>
      <c r="N50" s="18">
        <v>0</v>
      </c>
      <c r="P50" s="18">
        <v>0</v>
      </c>
      <c r="R50" s="18">
        <f t="shared" si="1"/>
        <v>676609454745</v>
      </c>
    </row>
    <row r="51" spans="1:18" ht="21.75" customHeight="1" x14ac:dyDescent="0.2">
      <c r="A51" s="48" t="s">
        <v>83</v>
      </c>
      <c r="B51" s="48"/>
      <c r="D51" s="18">
        <f>'سود اوراق بهادار'!L18</f>
        <v>250601189174</v>
      </c>
      <c r="F51" s="18">
        <v>-280195000</v>
      </c>
      <c r="H51" s="18">
        <v>0</v>
      </c>
      <c r="J51" s="18">
        <f t="shared" si="0"/>
        <v>250320994174</v>
      </c>
      <c r="L51" s="18">
        <f>'سود اوراق بهادار'!R18</f>
        <v>1207225790774</v>
      </c>
      <c r="N51" s="18">
        <v>-175500145628</v>
      </c>
      <c r="P51" s="18">
        <v>0</v>
      </c>
      <c r="R51" s="18">
        <f t="shared" si="1"/>
        <v>1031725645146</v>
      </c>
    </row>
    <row r="52" spans="1:18" ht="21.75" customHeight="1" x14ac:dyDescent="0.2">
      <c r="A52" s="48" t="s">
        <v>68</v>
      </c>
      <c r="B52" s="48"/>
      <c r="D52" s="18">
        <v>27297957320</v>
      </c>
      <c r="F52" s="18">
        <v>-99945624999</v>
      </c>
      <c r="H52" s="18">
        <v>0</v>
      </c>
      <c r="J52" s="18">
        <f t="shared" si="0"/>
        <v>-72647667679</v>
      </c>
      <c r="L52" s="18">
        <v>267905217325</v>
      </c>
      <c r="N52" s="18">
        <v>-100489374999</v>
      </c>
      <c r="P52" s="18">
        <v>0</v>
      </c>
      <c r="R52" s="18">
        <f t="shared" si="1"/>
        <v>167415842326</v>
      </c>
    </row>
    <row r="53" spans="1:18" ht="21.75" customHeight="1" x14ac:dyDescent="0.2">
      <c r="A53" s="48" t="s">
        <v>92</v>
      </c>
      <c r="B53" s="48"/>
      <c r="D53" s="18">
        <v>27398531910</v>
      </c>
      <c r="F53" s="18">
        <v>-3999823912</v>
      </c>
      <c r="H53" s="18">
        <v>0</v>
      </c>
      <c r="J53" s="18">
        <f t="shared" si="0"/>
        <v>23398707998</v>
      </c>
      <c r="L53" s="18">
        <v>297805029166</v>
      </c>
      <c r="N53" s="18">
        <v>-4543573912</v>
      </c>
      <c r="P53" s="18">
        <v>0</v>
      </c>
      <c r="R53" s="18">
        <f t="shared" si="1"/>
        <v>293261455254</v>
      </c>
    </row>
    <row r="54" spans="1:18" ht="21.75" customHeight="1" x14ac:dyDescent="0.2">
      <c r="A54" s="48" t="s">
        <v>80</v>
      </c>
      <c r="B54" s="48"/>
      <c r="D54" s="18">
        <v>30954604367</v>
      </c>
      <c r="F54" s="18">
        <v>1167102243</v>
      </c>
      <c r="H54" s="18">
        <v>0</v>
      </c>
      <c r="J54" s="18">
        <f t="shared" si="0"/>
        <v>32121706610</v>
      </c>
      <c r="L54" s="18">
        <v>371793826110</v>
      </c>
      <c r="N54" s="18">
        <v>58667108130</v>
      </c>
      <c r="P54" s="18">
        <v>0</v>
      </c>
      <c r="R54" s="18">
        <f t="shared" si="1"/>
        <v>430460934240</v>
      </c>
    </row>
    <row r="55" spans="1:18" ht="21.75" customHeight="1" x14ac:dyDescent="0.2">
      <c r="A55" s="48" t="s">
        <v>98</v>
      </c>
      <c r="B55" s="48"/>
      <c r="D55" s="18">
        <f>'سود اوراق بهادار'!L35</f>
        <v>33699322650</v>
      </c>
      <c r="F55" s="18">
        <v>0</v>
      </c>
      <c r="H55" s="18">
        <v>0</v>
      </c>
      <c r="J55" s="18">
        <f t="shared" si="0"/>
        <v>33699322650</v>
      </c>
      <c r="L55" s="18">
        <f>'سود اوراق بهادار'!R35</f>
        <v>412066101386</v>
      </c>
      <c r="N55" s="18">
        <f>149429062500-14</f>
        <v>149429062486</v>
      </c>
      <c r="P55" s="18">
        <v>0</v>
      </c>
      <c r="R55" s="18">
        <f t="shared" si="1"/>
        <v>561495163872</v>
      </c>
    </row>
    <row r="56" spans="1:18" ht="21.75" customHeight="1" x14ac:dyDescent="0.2">
      <c r="A56" s="48" t="s">
        <v>74</v>
      </c>
      <c r="B56" s="48"/>
      <c r="D56" s="18">
        <v>8589049395</v>
      </c>
      <c r="F56" s="18">
        <v>0</v>
      </c>
      <c r="H56" s="18">
        <v>0</v>
      </c>
      <c r="J56" s="18">
        <f t="shared" si="0"/>
        <v>8589049395</v>
      </c>
      <c r="L56" s="18">
        <v>106846986988</v>
      </c>
      <c r="N56" s="18">
        <v>21692533903</v>
      </c>
      <c r="P56" s="18">
        <v>0</v>
      </c>
      <c r="R56" s="18">
        <f t="shared" si="1"/>
        <v>128539520891</v>
      </c>
    </row>
    <row r="57" spans="1:18" ht="21.75" customHeight="1" x14ac:dyDescent="0.2">
      <c r="A57" s="48" t="s">
        <v>190</v>
      </c>
      <c r="B57" s="48"/>
      <c r="D57" s="18">
        <v>0</v>
      </c>
      <c r="F57" s="18">
        <v>0</v>
      </c>
      <c r="H57" s="18">
        <v>0</v>
      </c>
      <c r="J57" s="18">
        <f t="shared" si="0"/>
        <v>0</v>
      </c>
      <c r="L57" s="18">
        <v>37920327010</v>
      </c>
      <c r="N57" s="18">
        <v>0</v>
      </c>
      <c r="P57" s="18">
        <v>0</v>
      </c>
      <c r="R57" s="18">
        <f t="shared" si="1"/>
        <v>37920327010</v>
      </c>
    </row>
    <row r="58" spans="1:18" ht="21.75" customHeight="1" x14ac:dyDescent="0.2">
      <c r="A58" s="48" t="s">
        <v>191</v>
      </c>
      <c r="B58" s="48"/>
      <c r="D58" s="18">
        <v>0</v>
      </c>
      <c r="F58" s="18">
        <v>0</v>
      </c>
      <c r="H58" s="18">
        <v>0</v>
      </c>
      <c r="J58" s="18">
        <f t="shared" si="0"/>
        <v>0</v>
      </c>
      <c r="L58" s="18">
        <v>10312189522</v>
      </c>
      <c r="N58" s="18">
        <v>0</v>
      </c>
      <c r="P58" s="18">
        <v>0</v>
      </c>
      <c r="R58" s="18">
        <f t="shared" si="1"/>
        <v>10312189522</v>
      </c>
    </row>
    <row r="59" spans="1:18" ht="21.75" customHeight="1" x14ac:dyDescent="0.2">
      <c r="A59" s="48" t="s">
        <v>71</v>
      </c>
      <c r="B59" s="48"/>
      <c r="D59" s="18">
        <v>142035713</v>
      </c>
      <c r="F59" s="18">
        <v>0</v>
      </c>
      <c r="H59" s="18">
        <v>0</v>
      </c>
      <c r="J59" s="18">
        <f t="shared" si="0"/>
        <v>142035713</v>
      </c>
      <c r="L59" s="18">
        <v>434652285</v>
      </c>
      <c r="N59" s="18">
        <v>-5533199</v>
      </c>
      <c r="P59" s="18">
        <v>0</v>
      </c>
      <c r="R59" s="18">
        <f t="shared" si="1"/>
        <v>429119086</v>
      </c>
    </row>
    <row r="60" spans="1:18" ht="21.75" customHeight="1" x14ac:dyDescent="0.2">
      <c r="A60" s="48" t="s">
        <v>62</v>
      </c>
      <c r="B60" s="48"/>
      <c r="D60" s="18">
        <v>27589106618</v>
      </c>
      <c r="F60" s="18">
        <v>-21190904589</v>
      </c>
      <c r="H60" s="18">
        <v>0</v>
      </c>
      <c r="J60" s="18">
        <f t="shared" si="0"/>
        <v>6398202029</v>
      </c>
      <c r="L60" s="18">
        <v>186633732775</v>
      </c>
      <c r="N60" s="18">
        <v>-21774689664</v>
      </c>
      <c r="P60" s="18">
        <v>0</v>
      </c>
      <c r="R60" s="18">
        <f t="shared" si="1"/>
        <v>164859043111</v>
      </c>
    </row>
    <row r="61" spans="1:18" ht="21.75" customHeight="1" x14ac:dyDescent="0.2">
      <c r="A61" s="48" t="s">
        <v>192</v>
      </c>
      <c r="B61" s="48"/>
      <c r="D61" s="18">
        <v>0</v>
      </c>
      <c r="F61" s="18">
        <v>0</v>
      </c>
      <c r="H61" s="18">
        <v>0</v>
      </c>
      <c r="J61" s="18">
        <f t="shared" si="0"/>
        <v>0</v>
      </c>
      <c r="L61" s="18">
        <v>20560306202</v>
      </c>
      <c r="N61" s="18">
        <v>0</v>
      </c>
      <c r="P61" s="18">
        <v>0</v>
      </c>
      <c r="R61" s="18">
        <f t="shared" si="1"/>
        <v>20560306202</v>
      </c>
    </row>
    <row r="62" spans="1:18" ht="21.75" customHeight="1" x14ac:dyDescent="0.2">
      <c r="A62" s="48" t="s">
        <v>193</v>
      </c>
      <c r="B62" s="48"/>
      <c r="D62" s="18">
        <v>0</v>
      </c>
      <c r="F62" s="18">
        <v>0</v>
      </c>
      <c r="H62" s="18">
        <v>0</v>
      </c>
      <c r="J62" s="18">
        <f t="shared" si="0"/>
        <v>0</v>
      </c>
      <c r="L62" s="18">
        <v>51315555358</v>
      </c>
      <c r="N62" s="18">
        <v>0</v>
      </c>
      <c r="P62" s="18">
        <v>0</v>
      </c>
      <c r="R62" s="18">
        <f t="shared" si="1"/>
        <v>51315555358</v>
      </c>
    </row>
    <row r="63" spans="1:18" ht="21.75" customHeight="1" x14ac:dyDescent="0.2">
      <c r="A63" s="48" t="s">
        <v>194</v>
      </c>
      <c r="B63" s="48"/>
      <c r="D63" s="18">
        <v>0</v>
      </c>
      <c r="F63" s="18">
        <v>0</v>
      </c>
      <c r="H63" s="18">
        <v>0</v>
      </c>
      <c r="J63" s="18">
        <f t="shared" si="0"/>
        <v>0</v>
      </c>
      <c r="L63" s="18">
        <v>50000000000</v>
      </c>
      <c r="N63" s="18">
        <v>0</v>
      </c>
      <c r="P63" s="18">
        <v>0</v>
      </c>
      <c r="R63" s="18">
        <f t="shared" si="1"/>
        <v>50000000000</v>
      </c>
    </row>
    <row r="64" spans="1:18" ht="21.75" customHeight="1" x14ac:dyDescent="0.2">
      <c r="A64" s="49" t="s">
        <v>38</v>
      </c>
      <c r="B64" s="49"/>
      <c r="D64" s="26">
        <f>'سود اوراق بهادار'!H26</f>
        <v>47786593710</v>
      </c>
      <c r="F64" s="26">
        <v>113341801575</v>
      </c>
      <c r="H64" s="26">
        <v>0</v>
      </c>
      <c r="J64" s="18">
        <f t="shared" si="0"/>
        <v>161128395285</v>
      </c>
      <c r="L64" s="26">
        <f>'سود اوراق بهادار'!N26</f>
        <v>1317134625844</v>
      </c>
      <c r="N64" s="26">
        <v>1380426752431</v>
      </c>
      <c r="P64" s="26">
        <v>0</v>
      </c>
      <c r="R64" s="18">
        <f t="shared" si="1"/>
        <v>2697561378275</v>
      </c>
    </row>
    <row r="65" spans="1:18" ht="21.75" customHeight="1" x14ac:dyDescent="0.2">
      <c r="A65" s="42" t="s">
        <v>24</v>
      </c>
      <c r="B65" s="42"/>
      <c r="D65" s="15">
        <f>SUM(D9:D64)</f>
        <v>4566897755578</v>
      </c>
      <c r="F65" s="15">
        <f>SUM(F9:F64)</f>
        <v>-3057293054476</v>
      </c>
      <c r="H65" s="15">
        <f>SUM(H9:H64)</f>
        <v>1648512197009</v>
      </c>
      <c r="J65" s="15">
        <f>SUM(J9:J64)</f>
        <v>3158116898111</v>
      </c>
      <c r="L65" s="15">
        <f>SUM(L9:L64)</f>
        <v>18784339420385</v>
      </c>
      <c r="N65" s="15">
        <f>SUM(N9:N64)</f>
        <v>63804303939</v>
      </c>
      <c r="P65" s="15">
        <f>SUM(P9:P64)</f>
        <v>962976689376</v>
      </c>
      <c r="R65" s="15">
        <f>SUM(R9:R64)</f>
        <v>19811120413700</v>
      </c>
    </row>
    <row r="68" spans="1:18" x14ac:dyDescent="0.2">
      <c r="L68" s="31"/>
      <c r="N68" s="31"/>
    </row>
    <row r="69" spans="1:18" x14ac:dyDescent="0.2">
      <c r="D69" s="31"/>
    </row>
    <row r="71" spans="1:18" ht="18.75" x14ac:dyDescent="0.2">
      <c r="H71" s="18"/>
    </row>
    <row r="73" spans="1:18" x14ac:dyDescent="0.2">
      <c r="L73" s="31"/>
    </row>
  </sheetData>
  <mergeCells count="64">
    <mergeCell ref="A63:B63"/>
    <mergeCell ref="A64:B64"/>
    <mergeCell ref="A65:B65"/>
    <mergeCell ref="A58:B58"/>
    <mergeCell ref="A59:B59"/>
    <mergeCell ref="A60:B60"/>
    <mergeCell ref="A61:B61"/>
    <mergeCell ref="A62:B62"/>
    <mergeCell ref="A53:B53"/>
    <mergeCell ref="A54:B54"/>
    <mergeCell ref="A55:B55"/>
    <mergeCell ref="A56:B56"/>
    <mergeCell ref="A57:B57"/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27"/>
  <sheetViews>
    <sheetView rightToLeft="1" workbookViewId="0">
      <selection activeCell="P18" sqref="P18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53.85546875" bestFit="1" customWidth="1"/>
    <col min="7" max="7" width="1.28515625" customWidth="1"/>
    <col min="8" max="8" width="13" customWidth="1"/>
    <col min="9" max="9" width="1.28515625" customWidth="1"/>
    <col min="10" max="10" width="18.85546875" bestFit="1" customWidth="1"/>
    <col min="11" max="11" width="1.28515625" customWidth="1"/>
    <col min="12" max="12" width="33.140625" customWidth="1"/>
    <col min="13" max="13" width="1.28515625" customWidth="1"/>
    <col min="14" max="14" width="14.28515625" customWidth="1"/>
    <col min="15" max="15" width="1.28515625" customWidth="1"/>
    <col min="16" max="16" width="21.42578125" customWidth="1"/>
    <col min="17" max="17" width="0.28515625" customWidth="1"/>
    <col min="20" max="20" width="16.42578125" bestFit="1" customWidth="1"/>
  </cols>
  <sheetData>
    <row r="1" spans="1:20" ht="29.1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20" ht="21.75" customHeight="1" x14ac:dyDescent="0.2">
      <c r="A2" s="39" t="s">
        <v>132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20" ht="21.75" customHeight="1" x14ac:dyDescent="0.2">
      <c r="A3" s="39" t="s">
        <v>264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20" ht="14.45" customHeight="1" x14ac:dyDescent="0.2"/>
    <row r="5" spans="1:20" ht="14.45" customHeight="1" x14ac:dyDescent="0.2">
      <c r="A5" s="1" t="s">
        <v>195</v>
      </c>
      <c r="B5" s="40" t="s">
        <v>196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20" ht="29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20" ht="14.45" customHeight="1" x14ac:dyDescent="0.2">
      <c r="A7" s="55" t="s">
        <v>199</v>
      </c>
      <c r="B7" s="55"/>
      <c r="D7" s="55" t="s">
        <v>200</v>
      </c>
      <c r="F7" s="55" t="s">
        <v>201</v>
      </c>
      <c r="H7" s="55" t="s">
        <v>15</v>
      </c>
      <c r="J7" s="55" t="s">
        <v>202</v>
      </c>
      <c r="L7" s="53" t="s">
        <v>197</v>
      </c>
      <c r="N7" s="55" t="s">
        <v>203</v>
      </c>
      <c r="P7" s="57" t="s">
        <v>198</v>
      </c>
    </row>
    <row r="8" spans="1:20" ht="55.5" customHeight="1" x14ac:dyDescent="0.2">
      <c r="A8" s="56"/>
      <c r="B8" s="56"/>
      <c r="D8" s="56"/>
      <c r="F8" s="56"/>
      <c r="H8" s="56"/>
      <c r="J8" s="56"/>
      <c r="L8" s="54"/>
      <c r="N8" s="56"/>
      <c r="P8" s="58"/>
    </row>
    <row r="9" spans="1:20" ht="24.95" customHeight="1" x14ac:dyDescent="0.2">
      <c r="A9" s="36"/>
      <c r="B9" s="36"/>
      <c r="D9" s="36"/>
      <c r="F9" s="36"/>
      <c r="H9" s="36"/>
      <c r="J9" s="36"/>
      <c r="L9" s="10"/>
      <c r="N9" s="36"/>
      <c r="P9" s="10"/>
    </row>
    <row r="10" spans="1:20" ht="24.95" customHeight="1" x14ac:dyDescent="0.45">
      <c r="A10" s="59" t="s">
        <v>265</v>
      </c>
      <c r="B10" s="60"/>
      <c r="D10" s="59" t="s">
        <v>204</v>
      </c>
      <c r="F10" s="23" t="s">
        <v>44</v>
      </c>
      <c r="H10" s="18">
        <v>6000000</v>
      </c>
      <c r="I10" s="18">
        <v>6000000</v>
      </c>
      <c r="J10" s="18">
        <v>6000000000000</v>
      </c>
      <c r="L10" s="18">
        <v>50028392370</v>
      </c>
      <c r="N10" s="23">
        <v>23</v>
      </c>
      <c r="O10" s="37"/>
      <c r="P10" s="37">
        <v>40.549999999999997</v>
      </c>
    </row>
    <row r="11" spans="1:20" ht="24.95" customHeight="1" x14ac:dyDescent="0.45">
      <c r="A11" s="59"/>
      <c r="B11" s="60"/>
      <c r="D11" s="59"/>
      <c r="F11" s="23" t="s">
        <v>47</v>
      </c>
      <c r="H11" s="18">
        <v>2500000</v>
      </c>
      <c r="I11" s="18"/>
      <c r="J11" s="18">
        <v>2500000000000</v>
      </c>
      <c r="L11" s="18">
        <v>88088114760</v>
      </c>
      <c r="N11" s="23">
        <v>23</v>
      </c>
      <c r="O11" s="37"/>
      <c r="P11" s="37">
        <v>38.46</v>
      </c>
    </row>
    <row r="12" spans="1:20" ht="24.95" customHeight="1" x14ac:dyDescent="0.45">
      <c r="A12" s="59"/>
      <c r="B12" s="60"/>
      <c r="D12" s="59"/>
      <c r="F12" s="23" t="s">
        <v>266</v>
      </c>
      <c r="H12" s="18">
        <v>6000000</v>
      </c>
      <c r="I12" s="18"/>
      <c r="J12" s="18">
        <v>6000000000000</v>
      </c>
      <c r="L12" s="18">
        <v>61925533980</v>
      </c>
      <c r="N12" s="23">
        <v>23</v>
      </c>
      <c r="O12" s="37"/>
      <c r="P12" s="37">
        <v>43.19</v>
      </c>
    </row>
    <row r="13" spans="1:20" ht="24.95" customHeight="1" x14ac:dyDescent="0.45">
      <c r="A13" s="59"/>
      <c r="B13" s="60"/>
      <c r="D13" s="59"/>
      <c r="F13" s="23" t="s">
        <v>34</v>
      </c>
      <c r="H13" s="18">
        <v>3809800</v>
      </c>
      <c r="I13" s="18"/>
      <c r="J13" s="18">
        <v>14775044446400</v>
      </c>
      <c r="L13" s="18">
        <v>106506843060</v>
      </c>
      <c r="N13" s="23" t="s">
        <v>267</v>
      </c>
      <c r="O13" s="37"/>
      <c r="P13" s="37">
        <v>39.83</v>
      </c>
      <c r="T13" s="19"/>
    </row>
    <row r="14" spans="1:20" ht="24.95" customHeight="1" x14ac:dyDescent="0.45">
      <c r="A14" s="59"/>
      <c r="B14" s="60"/>
      <c r="D14" s="59"/>
      <c r="F14" s="23" t="s">
        <v>38</v>
      </c>
      <c r="H14" s="18">
        <v>4308000</v>
      </c>
      <c r="I14" s="18"/>
      <c r="J14" s="18">
        <v>5999967000000</v>
      </c>
      <c r="L14" s="18">
        <v>47786593710</v>
      </c>
      <c r="N14" s="23" t="s">
        <v>267</v>
      </c>
      <c r="O14" s="37"/>
      <c r="P14" s="37">
        <v>34.25</v>
      </c>
      <c r="T14" s="19"/>
    </row>
    <row r="15" spans="1:20" ht="24.95" customHeight="1" x14ac:dyDescent="0.45">
      <c r="A15" s="59"/>
      <c r="B15" s="60"/>
      <c r="D15" s="59"/>
      <c r="F15" s="23" t="s">
        <v>41</v>
      </c>
      <c r="H15" s="18">
        <v>1004200</v>
      </c>
      <c r="I15" s="18"/>
      <c r="J15" s="18">
        <v>5999967000000</v>
      </c>
      <c r="L15" s="18">
        <v>66096442620</v>
      </c>
      <c r="N15" s="23" t="s">
        <v>267</v>
      </c>
      <c r="O15" s="37"/>
      <c r="P15" s="37">
        <v>48.21</v>
      </c>
      <c r="T15" s="19"/>
    </row>
    <row r="16" spans="1:20" ht="24.95" customHeight="1" x14ac:dyDescent="0.45">
      <c r="A16" s="59"/>
      <c r="B16" s="60"/>
      <c r="D16" s="59"/>
      <c r="F16" s="23" t="s">
        <v>56</v>
      </c>
      <c r="H16" s="18">
        <v>2000000</v>
      </c>
      <c r="I16" s="18"/>
      <c r="J16" s="18">
        <v>2000000000000</v>
      </c>
      <c r="L16" s="18">
        <v>18134610120</v>
      </c>
      <c r="N16" s="23">
        <v>23</v>
      </c>
      <c r="O16" s="37"/>
      <c r="P16" s="37">
        <v>44.56</v>
      </c>
    </row>
    <row r="17" spans="1:16" ht="24.95" customHeight="1" x14ac:dyDescent="0.45">
      <c r="A17" s="59"/>
      <c r="B17" s="60"/>
      <c r="D17" s="59"/>
      <c r="F17" s="23" t="s">
        <v>59</v>
      </c>
      <c r="H17" s="18">
        <v>8000000</v>
      </c>
      <c r="I17" s="18"/>
      <c r="J17" s="18">
        <v>8000000000000</v>
      </c>
      <c r="L17" s="18">
        <v>61996721310</v>
      </c>
      <c r="N17" s="23">
        <v>23</v>
      </c>
      <c r="O17" s="37"/>
      <c r="P17" s="37">
        <v>33.799999999999997</v>
      </c>
    </row>
    <row r="18" spans="1:16" ht="24.95" customHeight="1" x14ac:dyDescent="0.45">
      <c r="A18" s="59"/>
      <c r="B18" s="60"/>
      <c r="D18" s="59"/>
      <c r="F18" s="23" t="s">
        <v>269</v>
      </c>
      <c r="H18" s="18">
        <v>38000000</v>
      </c>
      <c r="I18" s="18"/>
      <c r="J18" s="18">
        <v>38000000000000</v>
      </c>
      <c r="L18" s="18">
        <v>76127397260</v>
      </c>
      <c r="N18" s="23">
        <v>23</v>
      </c>
      <c r="O18" s="37"/>
      <c r="P18" s="37">
        <v>34.700000000000003</v>
      </c>
    </row>
    <row r="19" spans="1:16" ht="24.95" customHeight="1" x14ac:dyDescent="0.45">
      <c r="A19" s="59"/>
      <c r="B19" s="60"/>
      <c r="D19" s="59"/>
      <c r="F19" s="23" t="s">
        <v>62</v>
      </c>
      <c r="H19" s="18">
        <v>832807</v>
      </c>
      <c r="I19" s="18"/>
      <c r="J19" s="18">
        <v>832807000000</v>
      </c>
      <c r="L19" s="18">
        <v>15051903120</v>
      </c>
      <c r="N19" s="23">
        <v>18</v>
      </c>
      <c r="O19" s="37"/>
      <c r="P19" s="37">
        <v>53.77</v>
      </c>
    </row>
    <row r="20" spans="1:16" ht="24.95" customHeight="1" x14ac:dyDescent="0.45">
      <c r="A20" s="59"/>
      <c r="B20" s="60"/>
      <c r="D20" s="59"/>
      <c r="F20" s="23" t="s">
        <v>65</v>
      </c>
      <c r="H20" s="18">
        <v>5000000</v>
      </c>
      <c r="I20" s="18"/>
      <c r="J20" s="18">
        <v>4934254171000</v>
      </c>
      <c r="L20" s="18">
        <v>44175679592</v>
      </c>
      <c r="N20" s="23">
        <v>18</v>
      </c>
      <c r="O20" s="37"/>
      <c r="P20" s="37">
        <v>39.479999999999997</v>
      </c>
    </row>
    <row r="21" spans="1:16" ht="24.95" customHeight="1" x14ac:dyDescent="0.45">
      <c r="A21" s="59"/>
      <c r="B21" s="60"/>
      <c r="D21" s="59"/>
      <c r="F21" s="23" t="s">
        <v>68</v>
      </c>
      <c r="H21" s="18">
        <v>1000000</v>
      </c>
      <c r="I21" s="18"/>
      <c r="J21" s="18">
        <v>1000000000000</v>
      </c>
      <c r="L21" s="18">
        <v>8542234320</v>
      </c>
      <c r="N21" s="23">
        <v>23</v>
      </c>
      <c r="O21" s="37"/>
      <c r="P21" s="37">
        <v>40.97</v>
      </c>
    </row>
    <row r="22" spans="1:16" ht="24.95" customHeight="1" x14ac:dyDescent="0.45">
      <c r="A22" s="59"/>
      <c r="B22" s="60"/>
      <c r="D22" s="59"/>
      <c r="F22" s="23" t="s">
        <v>268</v>
      </c>
      <c r="H22" s="18">
        <v>1000000</v>
      </c>
      <c r="I22" s="18"/>
      <c r="J22" s="18">
        <v>1000000000000</v>
      </c>
      <c r="L22" s="18">
        <v>7709016390</v>
      </c>
      <c r="N22" s="23">
        <v>23</v>
      </c>
      <c r="O22" s="37"/>
      <c r="P22" s="37">
        <v>40</v>
      </c>
    </row>
    <row r="23" spans="1:16" ht="24.95" customHeight="1" x14ac:dyDescent="0.45">
      <c r="A23" s="59"/>
      <c r="B23" s="60"/>
      <c r="D23" s="59"/>
      <c r="F23" s="23" t="s">
        <v>92</v>
      </c>
      <c r="H23" s="18">
        <v>1000000</v>
      </c>
      <c r="I23" s="18"/>
      <c r="J23" s="18">
        <v>1000000000000</v>
      </c>
      <c r="L23" s="18">
        <v>8887111710</v>
      </c>
      <c r="N23" s="23">
        <v>23</v>
      </c>
      <c r="O23" s="37"/>
      <c r="P23" s="37">
        <v>41.07</v>
      </c>
    </row>
    <row r="24" spans="1:16" ht="24.95" customHeight="1" x14ac:dyDescent="0.45">
      <c r="A24" s="59"/>
      <c r="B24" s="59"/>
      <c r="D24" s="59"/>
      <c r="F24" s="23" t="s">
        <v>101</v>
      </c>
      <c r="H24" s="18">
        <v>4000000</v>
      </c>
      <c r="I24" s="18"/>
      <c r="J24" s="18">
        <v>4000000000000</v>
      </c>
      <c r="L24" s="18">
        <v>57369598852</v>
      </c>
      <c r="N24" s="23">
        <v>20.5</v>
      </c>
      <c r="O24" s="37"/>
      <c r="P24" s="37">
        <v>47.49</v>
      </c>
    </row>
    <row r="25" spans="1:16" ht="23.25" thickBot="1" x14ac:dyDescent="0.25">
      <c r="A25" s="3"/>
      <c r="B25" s="3"/>
      <c r="D25" s="3"/>
      <c r="L25" s="38">
        <f>SUM(L10:L24)</f>
        <v>718426193174</v>
      </c>
    </row>
    <row r="26" spans="1:16" ht="13.5" thickTop="1" x14ac:dyDescent="0.2">
      <c r="L26" s="19"/>
    </row>
    <row r="27" spans="1:16" x14ac:dyDescent="0.2">
      <c r="L27" s="19"/>
    </row>
  </sheetData>
  <mergeCells count="14">
    <mergeCell ref="A1:P1"/>
    <mergeCell ref="A2:P2"/>
    <mergeCell ref="A3:P3"/>
    <mergeCell ref="B5:P5"/>
    <mergeCell ref="A7:B8"/>
    <mergeCell ref="D7:D8"/>
    <mergeCell ref="F7:F8"/>
    <mergeCell ref="H7:H8"/>
    <mergeCell ref="J7:J8"/>
    <mergeCell ref="L7:L8"/>
    <mergeCell ref="N7:N8"/>
    <mergeCell ref="P7:P8"/>
    <mergeCell ref="A10:B24"/>
    <mergeCell ref="D10:D24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2025-12-23T07:49:22Z</dcterms:created>
  <dcterms:modified xsi:type="dcterms:W3CDTF">2025-12-27T12:18:39Z</dcterms:modified>
</cp:coreProperties>
</file>