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با درآمد ثابت نگین سامان\پرتفو\1404\"/>
    </mc:Choice>
  </mc:AlternateContent>
  <xr:revisionPtr revIDLastSave="0" documentId="13_ncr:1_{A8477314-C39D-4232-942C-82E59623F862}" xr6:coauthVersionLast="47" xr6:coauthVersionMax="47" xr10:uidLastSave="{00000000-0000-0000-0000-000000000000}"/>
  <bookViews>
    <workbookView xWindow="-120" yWindow="-120" windowWidth="29040" windowHeight="15840" tabRatio="856" activeTab="1" xr2:uid="{00000000-000D-0000-FFFF-FFFF00000000}"/>
  </bookViews>
  <sheets>
    <sheet name="واحدهای صندوق" sheetId="4" r:id="rId1"/>
    <sheet name="اوراق" sheetId="5" r:id="rId2"/>
    <sheet name="تعدیل قیمت" sheetId="6" r:id="rId3"/>
    <sheet name="سپرده" sheetId="7" r:id="rId4"/>
    <sheet name="درآمد" sheetId="8" r:id="rId5"/>
    <sheet name="درآمد سرمایه گذاری در سهام" sheetId="9" r:id="rId6"/>
    <sheet name="درآمد سرمایه گذاری در صندوق" sheetId="10" r:id="rId7"/>
    <sheet name="درآمد سرمایه گذاری در اوراق به" sheetId="11" r:id="rId8"/>
    <sheet name="مبالغ تخصیصی اوراق" sheetId="12" r:id="rId9"/>
    <sheet name="درآمد سپرده بانکی" sheetId="13" r:id="rId10"/>
    <sheet name="سایر درآمدها" sheetId="14" r:id="rId11"/>
    <sheet name="سود اوراق بهادار" sheetId="17" r:id="rId12"/>
    <sheet name="سود سپرده بانکی" sheetId="18" r:id="rId13"/>
    <sheet name="درآمد ناشی از فروش" sheetId="19" r:id="rId14"/>
    <sheet name="درآمد ناشی از تغییر قیمت اوراق" sheetId="21" r:id="rId15"/>
  </sheets>
  <definedNames>
    <definedName name="_xlnm.Print_Area" localSheetId="1">اوراق!$A$1:$AM$35</definedName>
    <definedName name="_xlnm.Print_Area" localSheetId="2">'تعدیل قیمت'!$A$1:$N$14</definedName>
    <definedName name="_xlnm.Print_Area" localSheetId="4">درآمد!$A$1:$K$13</definedName>
    <definedName name="_xlnm.Print_Area" localSheetId="9">'درآمد سپرده بانکی'!$A$1:$K$20</definedName>
    <definedName name="_xlnm.Print_Area" localSheetId="7">'درآمد سرمایه گذاری در اوراق به'!$A$1:$S$63</definedName>
    <definedName name="_xlnm.Print_Area" localSheetId="5">'درآمد سرمایه گذاری در سهام'!$A$1:$X$10</definedName>
    <definedName name="_xlnm.Print_Area" localSheetId="6">'درآمد سرمایه گذاری در صندوق'!$A$1:$X$11</definedName>
    <definedName name="_xlnm.Print_Area" localSheetId="14">'درآمد ناشی از تغییر قیمت اوراق'!$A$1:$S$32</definedName>
    <definedName name="_xlnm.Print_Area" localSheetId="13">'درآمد ناشی از فروش'!$A$1:$S$40</definedName>
    <definedName name="_xlnm.Print_Area" localSheetId="10">'سایر درآمدها'!$A$1:$G$11</definedName>
    <definedName name="_xlnm.Print_Area" localSheetId="3">سپرده!$A$1:$M$21</definedName>
    <definedName name="_xlnm.Print_Area" localSheetId="11">'سود اوراق بهادار'!$A$1:$U$59</definedName>
    <definedName name="_xlnm.Print_Area" localSheetId="12">'سود سپرده بانکی'!$A$1:$N$20</definedName>
    <definedName name="_xlnm.Print_Area" localSheetId="8">'مبالغ تخصیصی اوراق'!$A$1:$R$19</definedName>
    <definedName name="_xlnm.Print_Area" localSheetId="0">'واحدهای صندوق'!$A$1:$AB$10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" i="12" l="1"/>
  <c r="W10" i="10" l="1"/>
  <c r="W9" i="10"/>
  <c r="W11" i="10" s="1"/>
  <c r="W9" i="9"/>
  <c r="W10" i="9" s="1"/>
  <c r="L10" i="10"/>
  <c r="L9" i="10"/>
  <c r="L11" i="10" s="1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1" i="5"/>
  <c r="AL32" i="5"/>
  <c r="AL33" i="5"/>
  <c r="AL34" i="5"/>
  <c r="AL35" i="5"/>
  <c r="AL9" i="5"/>
  <c r="J12" i="8"/>
  <c r="F12" i="8"/>
  <c r="P63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30" i="11"/>
  <c r="J31" i="11"/>
  <c r="J32" i="11"/>
  <c r="J33" i="11"/>
  <c r="J34" i="11"/>
  <c r="J35" i="11"/>
  <c r="J37" i="11"/>
  <c r="J38" i="11"/>
  <c r="J39" i="11"/>
  <c r="J40" i="11"/>
  <c r="J41" i="11"/>
  <c r="J42" i="11"/>
  <c r="J45" i="11"/>
  <c r="J46" i="11"/>
  <c r="J47" i="11"/>
  <c r="J48" i="11"/>
  <c r="J49" i="11"/>
  <c r="J51" i="11"/>
  <c r="J52" i="11"/>
  <c r="J53" i="11"/>
  <c r="J54" i="11"/>
  <c r="J55" i="11"/>
  <c r="J56" i="11"/>
  <c r="J57" i="11"/>
  <c r="J58" i="11"/>
  <c r="J60" i="11"/>
  <c r="F9" i="8"/>
  <c r="F8" i="8"/>
  <c r="J8" i="8" s="1"/>
  <c r="D10" i="11"/>
  <c r="N10" i="17"/>
  <c r="N12" i="17"/>
  <c r="N13" i="17"/>
  <c r="N14" i="17"/>
  <c r="N15" i="17"/>
  <c r="N16" i="17"/>
  <c r="D44" i="11" s="1"/>
  <c r="J44" i="11" s="1"/>
  <c r="N17" i="17"/>
  <c r="N18" i="17"/>
  <c r="N19" i="17"/>
  <c r="N20" i="17"/>
  <c r="N21" i="17"/>
  <c r="N22" i="17"/>
  <c r="N23" i="17"/>
  <c r="D61" i="11" s="1"/>
  <c r="J61" i="11" s="1"/>
  <c r="N24" i="17"/>
  <c r="N25" i="17"/>
  <c r="N26" i="17"/>
  <c r="N27" i="17"/>
  <c r="N28" i="17"/>
  <c r="N29" i="17"/>
  <c r="N32" i="17"/>
  <c r="N33" i="17"/>
  <c r="N34" i="17"/>
  <c r="N35" i="17"/>
  <c r="N36" i="17"/>
  <c r="N37" i="17"/>
  <c r="N38" i="17"/>
  <c r="N39" i="17"/>
  <c r="N40" i="17"/>
  <c r="N41" i="17"/>
  <c r="D62" i="11" s="1"/>
  <c r="J62" i="11" s="1"/>
  <c r="N42" i="17"/>
  <c r="D36" i="11" s="1"/>
  <c r="J36" i="11" s="1"/>
  <c r="N43" i="17"/>
  <c r="N44" i="17"/>
  <c r="N45" i="17"/>
  <c r="N46" i="17"/>
  <c r="N47" i="17"/>
  <c r="N48" i="17"/>
  <c r="N49" i="17"/>
  <c r="N50" i="17"/>
  <c r="N51" i="17"/>
  <c r="N52" i="17"/>
  <c r="N53" i="17"/>
  <c r="N54" i="17"/>
  <c r="N55" i="17"/>
  <c r="N56" i="17"/>
  <c r="N58" i="17"/>
  <c r="N9" i="17"/>
  <c r="N8" i="17"/>
  <c r="J11" i="17"/>
  <c r="N11" i="17" s="1"/>
  <c r="J10" i="17"/>
  <c r="F59" i="11"/>
  <c r="F63" i="11" s="1"/>
  <c r="H9" i="11"/>
  <c r="J9" i="11" s="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30" i="11"/>
  <c r="R31" i="11"/>
  <c r="R32" i="11"/>
  <c r="R33" i="11"/>
  <c r="R34" i="11"/>
  <c r="R35" i="11"/>
  <c r="R37" i="11"/>
  <c r="R38" i="11"/>
  <c r="R39" i="11"/>
  <c r="R40" i="11"/>
  <c r="R41" i="11"/>
  <c r="R42" i="11"/>
  <c r="R45" i="11"/>
  <c r="R46" i="11"/>
  <c r="R47" i="11"/>
  <c r="R48" i="11"/>
  <c r="R49" i="11"/>
  <c r="R51" i="11"/>
  <c r="R52" i="11"/>
  <c r="R53" i="11"/>
  <c r="R54" i="11"/>
  <c r="R55" i="11"/>
  <c r="R56" i="11"/>
  <c r="R57" i="11"/>
  <c r="R58" i="11"/>
  <c r="R60" i="11"/>
  <c r="R61" i="11"/>
  <c r="R9" i="11"/>
  <c r="L44" i="11"/>
  <c r="R44" i="11" s="1"/>
  <c r="L61" i="11"/>
  <c r="L43" i="11"/>
  <c r="R43" i="11" s="1"/>
  <c r="N63" i="11"/>
  <c r="N62" i="11"/>
  <c r="J12" i="13"/>
  <c r="J8" i="13"/>
  <c r="F9" i="13"/>
  <c r="F11" i="13"/>
  <c r="F13" i="13"/>
  <c r="F15" i="13"/>
  <c r="F17" i="13"/>
  <c r="F19" i="13"/>
  <c r="H20" i="13"/>
  <c r="J15" i="13" s="1"/>
  <c r="D20" i="13"/>
  <c r="F10" i="13" s="1"/>
  <c r="J31" i="17"/>
  <c r="N31" i="17" s="1"/>
  <c r="D50" i="11" s="1"/>
  <c r="J50" i="11" s="1"/>
  <c r="P10" i="17"/>
  <c r="P31" i="17"/>
  <c r="T31" i="17" s="1"/>
  <c r="L50" i="11" s="1"/>
  <c r="R50" i="11" s="1"/>
  <c r="P16" i="17"/>
  <c r="R59" i="17"/>
  <c r="P13" i="17"/>
  <c r="T13" i="17" s="1"/>
  <c r="P30" i="17"/>
  <c r="T9" i="17"/>
  <c r="T10" i="17"/>
  <c r="L10" i="11" s="1"/>
  <c r="T11" i="17"/>
  <c r="T12" i="17"/>
  <c r="T14" i="17"/>
  <c r="T15" i="17"/>
  <c r="T16" i="17"/>
  <c r="T17" i="17"/>
  <c r="T18" i="17"/>
  <c r="T19" i="17"/>
  <c r="T20" i="17"/>
  <c r="T21" i="17"/>
  <c r="T22" i="17"/>
  <c r="T23" i="17"/>
  <c r="T24" i="17"/>
  <c r="T25" i="17"/>
  <c r="T26" i="17"/>
  <c r="T27" i="17"/>
  <c r="T28" i="17"/>
  <c r="T29" i="17"/>
  <c r="T30" i="17"/>
  <c r="L29" i="11" s="1"/>
  <c r="R29" i="11" s="1"/>
  <c r="T32" i="17"/>
  <c r="T33" i="17"/>
  <c r="T34" i="17"/>
  <c r="T35" i="17"/>
  <c r="T36" i="17"/>
  <c r="T37" i="17"/>
  <c r="T38" i="17"/>
  <c r="T39" i="17"/>
  <c r="T40" i="17"/>
  <c r="T41" i="17"/>
  <c r="L62" i="11" s="1"/>
  <c r="R62" i="11" s="1"/>
  <c r="T42" i="17"/>
  <c r="L36" i="11" s="1"/>
  <c r="R36" i="11" s="1"/>
  <c r="T43" i="17"/>
  <c r="T44" i="17"/>
  <c r="T45" i="17"/>
  <c r="T46" i="17"/>
  <c r="T47" i="17"/>
  <c r="T48" i="17"/>
  <c r="T49" i="17"/>
  <c r="T50" i="17"/>
  <c r="T51" i="17"/>
  <c r="T52" i="17"/>
  <c r="T53" i="17"/>
  <c r="T54" i="17"/>
  <c r="T55" i="17"/>
  <c r="T56" i="17"/>
  <c r="T58" i="17"/>
  <c r="T8" i="17"/>
  <c r="P57" i="17"/>
  <c r="T57" i="17" s="1"/>
  <c r="L59" i="11" s="1"/>
  <c r="R59" i="11" s="1"/>
  <c r="L59" i="17"/>
  <c r="J30" i="17"/>
  <c r="N30" i="17" s="1"/>
  <c r="D29" i="11" s="1"/>
  <c r="J29" i="11" s="1"/>
  <c r="J57" i="17"/>
  <c r="N57" i="17" s="1"/>
  <c r="D59" i="11" s="1"/>
  <c r="J59" i="11" s="1"/>
  <c r="J13" i="17"/>
  <c r="M20" i="18"/>
  <c r="K20" i="18"/>
  <c r="I20" i="18"/>
  <c r="G20" i="18"/>
  <c r="F11" i="8" s="1"/>
  <c r="E20" i="18"/>
  <c r="C20" i="18"/>
  <c r="G40" i="19"/>
  <c r="E40" i="19"/>
  <c r="I11" i="19"/>
  <c r="H10" i="11" s="1"/>
  <c r="G11" i="19"/>
  <c r="I10" i="19"/>
  <c r="I40" i="19" s="1"/>
  <c r="G10" i="19"/>
  <c r="I32" i="21"/>
  <c r="I31" i="21"/>
  <c r="Q32" i="21"/>
  <c r="Q31" i="21"/>
  <c r="L21" i="7"/>
  <c r="L10" i="7"/>
  <c r="L11" i="7"/>
  <c r="L12" i="7"/>
  <c r="L13" i="7"/>
  <c r="L14" i="7"/>
  <c r="L15" i="7"/>
  <c r="L16" i="7"/>
  <c r="L17" i="7"/>
  <c r="L18" i="7"/>
  <c r="L19" i="7"/>
  <c r="L20" i="7"/>
  <c r="L9" i="7"/>
  <c r="J21" i="7"/>
  <c r="H21" i="7"/>
  <c r="F21" i="7"/>
  <c r="D21" i="7"/>
  <c r="L63" i="11" l="1"/>
  <c r="R10" i="11"/>
  <c r="R63" i="11" s="1"/>
  <c r="J11" i="8"/>
  <c r="J20" i="13"/>
  <c r="J10" i="11"/>
  <c r="J63" i="11" s="1"/>
  <c r="F10" i="8" s="1"/>
  <c r="J14" i="13"/>
  <c r="F16" i="13"/>
  <c r="J13" i="13"/>
  <c r="N59" i="17"/>
  <c r="F14" i="13"/>
  <c r="J19" i="13"/>
  <c r="J11" i="13"/>
  <c r="D63" i="11"/>
  <c r="J9" i="8"/>
  <c r="J18" i="13"/>
  <c r="P59" i="17"/>
  <c r="F8" i="13"/>
  <c r="F20" i="13" s="1"/>
  <c r="F12" i="13"/>
  <c r="J17" i="13"/>
  <c r="J9" i="13"/>
  <c r="H63" i="11"/>
  <c r="T59" i="17"/>
  <c r="J10" i="13"/>
  <c r="J16" i="13"/>
  <c r="F18" i="13"/>
  <c r="D43" i="11"/>
  <c r="J43" i="11" s="1"/>
  <c r="J59" i="17"/>
  <c r="T35" i="5"/>
  <c r="AH35" i="5"/>
  <c r="AA9" i="4"/>
  <c r="AA10" i="4" s="1"/>
  <c r="J10" i="8" l="1"/>
  <c r="J13" i="8" s="1"/>
  <c r="F13" i="8"/>
  <c r="H12" i="8" l="1"/>
  <c r="H9" i="8"/>
  <c r="H11" i="8"/>
  <c r="H8" i="8"/>
  <c r="H10" i="8"/>
  <c r="H13" i="8" l="1"/>
</calcChain>
</file>

<file path=xl/sharedStrings.xml><?xml version="1.0" encoding="utf-8"?>
<sst xmlns="http://schemas.openxmlformats.org/spreadsheetml/2006/main" count="675" uniqueCount="276">
  <si>
    <t>صندوق سرمایه‌گذاری در اوراق بهادار با درآمد ثابت نگین سامان</t>
  </si>
  <si>
    <t>صورت وضعیت پرتفوی</t>
  </si>
  <si>
    <t>برای ماه منتهی به 1404/08/30</t>
  </si>
  <si>
    <t>1404/07/30</t>
  </si>
  <si>
    <t>تغییرات طی دوره</t>
  </si>
  <si>
    <t>1404/08/30</t>
  </si>
  <si>
    <t>خرید طی دوره</t>
  </si>
  <si>
    <t>فروش طی دوره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</si>
  <si>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</si>
  <si>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</si>
  <si>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</si>
  <si>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</si>
  <si>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</si>
  <si>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</si>
  <si>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نرخ سود موثر</t>
  </si>
  <si>
    <t>تعداد اوراق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</si>
  <si>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</si>
  <si>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</si>
  <si>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</si>
  <si>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</si>
  <si>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</si>
  <si>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</si>
  <si>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</si>
  <si>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س. ثروت هیوا-س</t>
  </si>
  <si>
    <t>جمع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</si>
  <si>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</si>
  <si>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</si>
  <si>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</si>
  <si>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</si>
  <si>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</si>
  <si>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</si>
  <si>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</si>
  <si>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</si>
  <si>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</si>
  <si>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موازی گازمایع کنگان051</t>
  </si>
  <si>
    <t>بله</t>
  </si>
  <si>
    <t>1403/09/28</t>
  </si>
  <si>
    <t>1405/03/28</t>
  </si>
  <si>
    <t>سلف موازی متانول سبلان053</t>
  </si>
  <si>
    <t>1403/05/14</t>
  </si>
  <si>
    <t>1405/05/14</t>
  </si>
  <si>
    <t>سلف موازی هیدروکربن آفتاب061</t>
  </si>
  <si>
    <t>1404/02/03</t>
  </si>
  <si>
    <t>1406/02/03</t>
  </si>
  <si>
    <t>اجاره تابان فرداکاران14061205</t>
  </si>
  <si>
    <t>1403/12/05</t>
  </si>
  <si>
    <t>1406/12/05</t>
  </si>
  <si>
    <t>اجاره تابان فرداکاردان14070603</t>
  </si>
  <si>
    <t>1404/06/03</t>
  </si>
  <si>
    <t>1407/06/03</t>
  </si>
  <si>
    <t>اسناد خزانه-م7بودجه02-040910</t>
  </si>
  <si>
    <t>1402/12/20</t>
  </si>
  <si>
    <t>1404/09/10</t>
  </si>
  <si>
    <t>اسنادخزانه-م9بودجه01-040826</t>
  </si>
  <si>
    <t>1401/12/28</t>
  </si>
  <si>
    <t>1404/08/26</t>
  </si>
  <si>
    <t>صکوک اجاره فارس073-بدون ضامن</t>
  </si>
  <si>
    <t>1403/03/07</t>
  </si>
  <si>
    <t>1407/03/07</t>
  </si>
  <si>
    <t>صکوک اجاره فارس840-بدون ضامن</t>
  </si>
  <si>
    <t>1404/04/30</t>
  </si>
  <si>
    <t>1408/04/30</t>
  </si>
  <si>
    <t>صکوک مرابحه دعبید12-3ماهه18%</t>
  </si>
  <si>
    <t>1400/12/25</t>
  </si>
  <si>
    <t>1404/12/25</t>
  </si>
  <si>
    <t>صکوک مرابحه صایپا409-3ماهه 18%</t>
  </si>
  <si>
    <t>1400/09/24</t>
  </si>
  <si>
    <t>1404/09/23</t>
  </si>
  <si>
    <t>صکوک مرابحه وتوصا712-3ماهه23%</t>
  </si>
  <si>
    <t>1403/12/13</t>
  </si>
  <si>
    <t>1407/12/13</t>
  </si>
  <si>
    <t>مرابحه عام دولت118-ش.خ060725</t>
  </si>
  <si>
    <t>1401/07/25</t>
  </si>
  <si>
    <t>1406/07/25</t>
  </si>
  <si>
    <t>مرابحه عام دولت140-ش.خ050504</t>
  </si>
  <si>
    <t>1402/07/04</t>
  </si>
  <si>
    <t>1405/05/04</t>
  </si>
  <si>
    <t>مرابحه عام دولت145-ش.خ050707</t>
  </si>
  <si>
    <t>1402/09/07</t>
  </si>
  <si>
    <t>1405/07/07</t>
  </si>
  <si>
    <t>مرابحه عام دولت174-ش.خ041027</t>
  </si>
  <si>
    <t>1403/06/27</t>
  </si>
  <si>
    <t>1404/10/27</t>
  </si>
  <si>
    <t>مرابحه عام دولت209-ش.خ050821</t>
  </si>
  <si>
    <t>1403/12/21</t>
  </si>
  <si>
    <t>1405/08/21</t>
  </si>
  <si>
    <t>مرابحه عام دولت237-ش.خ070715</t>
  </si>
  <si>
    <t>1404/07/15</t>
  </si>
  <si>
    <t>1407/07/15</t>
  </si>
  <si>
    <t>مرابحه ف.لبنی رامک شیراز071114</t>
  </si>
  <si>
    <t>1403/11/14</t>
  </si>
  <si>
    <t>1407/11/14</t>
  </si>
  <si>
    <t>مرابحه ف.لبنی رامک شیراز080629</t>
  </si>
  <si>
    <t>1404/06/29</t>
  </si>
  <si>
    <t>1408/06/29</t>
  </si>
  <si>
    <t>مرابحه لورچ 080202</t>
  </si>
  <si>
    <t>1403/02/02</t>
  </si>
  <si>
    <t>1408/02/02</t>
  </si>
  <si>
    <t>مشارکت ش قم612-3 ماهه 20.5%</t>
  </si>
  <si>
    <t>1402/12/28</t>
  </si>
  <si>
    <t>1406/12/28</t>
  </si>
  <si>
    <t>اجاره گهرزمین کاردان14070822</t>
  </si>
  <si>
    <t>1403/08/22</t>
  </si>
  <si>
    <t>1407/08/22</t>
  </si>
  <si>
    <t>مرابحه عام دولت244-ش.خ070913</t>
  </si>
  <si>
    <t>1404/08/13</t>
  </si>
  <si>
    <t>1407/09/13</t>
  </si>
  <si>
    <t>مرابحه عام دولت247-ش.خ070920</t>
  </si>
  <si>
    <t>1404/08/20</t>
  </si>
  <si>
    <t>1407/09/20</t>
  </si>
  <si>
    <t>اوراق مشارکت طرح قطارشهری اصفهان 1404</t>
  </si>
  <si>
    <t>خیر</t>
  </si>
  <si>
    <t>1403/12/28</t>
  </si>
  <si>
    <t>1407/12/28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</si>
  <si>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</si>
  <si>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</si>
  <si>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</si>
  <si>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</si>
  <si>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</si>
  <si>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</si>
  <si>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</si>
  <si>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</si>
  <si>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سایر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</si>
  <si>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</si>
  <si>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</si>
  <si>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</si>
  <si>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</si>
  <si>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</si>
  <si>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</si>
  <si>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</si>
  <si>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</si>
  <si>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</si>
  <si>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</si>
  <si>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</si>
  <si>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</si>
  <si>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</si>
  <si>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</si>
  <si>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</si>
  <si>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</si>
  <si>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</si>
  <si>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</si>
  <si>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</si>
  <si>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</si>
  <si>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</si>
  <si>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</si>
  <si>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</si>
  <si>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</si>
  <si>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</si>
  <si>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</si>
  <si>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</si>
  <si>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</si>
  <si>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</si>
  <si>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</si>
  <si>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</si>
  <si>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گروه صنایع کاغذ پارس</t>
  </si>
  <si>
    <t>-2-2</t>
  </si>
  <si>
    <t>درآمد حاصل از سرمایه­گذاری در واحدهای صندوق</t>
  </si>
  <si>
    <t>درآمد سود صندوق</t>
  </si>
  <si>
    <t>صندوق سرمایه‌گذاری نیکی گستران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</si>
  <si>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</si>
  <si>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</si>
  <si>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</si>
  <si>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</si>
  <si>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صکوک منفعت نفت1312-6ماهه 18/5%</t>
  </si>
  <si>
    <t>صکوک اجاره صگستر512- 6ماهه18%</t>
  </si>
  <si>
    <t>صکوک اجاره ملی412-6 ماهه18%</t>
  </si>
  <si>
    <t>مرابحه عام دولت102-ش.خ031211</t>
  </si>
  <si>
    <t>صکوک مرابحه پاکشو503-3ماهه 18%</t>
  </si>
  <si>
    <t>مرابحه ش. دبش سبز گستر14060717</t>
  </si>
  <si>
    <t>مرابحه فاران شیمی 14050730</t>
  </si>
  <si>
    <t>صکوک اجاره کگل0059-بدون ضامن</t>
  </si>
  <si>
    <t>اجاره گلریز پلیمر قم14051026</t>
  </si>
  <si>
    <t>صکوک اجاره فولاد512-بدون ضامن</t>
  </si>
  <si>
    <t>مرابحه فولاد آتیه 14061206</t>
  </si>
  <si>
    <t>صکوک مرابحه دعبید602-3ماهه18%</t>
  </si>
  <si>
    <t>اسنادخزانه-م7بودجه01-040714</t>
  </si>
  <si>
    <t>صکوک مرابحه دروز705-3ماهه23%</t>
  </si>
  <si>
    <t>مرابحه عام دولت131-ش.خ040410</t>
  </si>
  <si>
    <t>مرابحه عام دولت138-ش.خ031004</t>
  </si>
  <si>
    <t>مشارکت ش کرج512-3ماهه18%</t>
  </si>
  <si>
    <t>صکوک مرابحه شادگان705-3ماهه23%</t>
  </si>
  <si>
    <t>مشارکت ش قم512-3ماهه18%</t>
  </si>
  <si>
    <t>مرابحه عام دولت178-ش.خ041117</t>
  </si>
  <si>
    <t>مرابحه عام دولت192-ش.خ050604</t>
  </si>
  <si>
    <t>صکوک مرابحه کگل00711-3ماهه23%</t>
  </si>
  <si>
    <t>صکوک اجاره فارس804-بدون ضامن</t>
  </si>
  <si>
    <t>مرابحه اکتوور کو-کاردان070612</t>
  </si>
  <si>
    <t>مرابحه ذوب و نوردکرمان14060814</t>
  </si>
  <si>
    <t>مشارکت ش کرج0312-سه ماهه18%</t>
  </si>
  <si>
    <t>اجاره تابان کاردان14041015</t>
  </si>
  <si>
    <t>مشارکت ش اسلامشهر312-3ماهه18%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</si>
  <si>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</si>
  <si>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</si>
  <si>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</si>
  <si>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</si>
  <si>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</si>
  <si>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</si>
  <si>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</si>
  <si>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</si>
  <si>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</si>
  <si>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مدیر صندوق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</si>
  <si>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</si>
  <si>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</si>
  <si>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</si>
  <si>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</si>
  <si>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</si>
  <si>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</si>
  <si>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</si>
  <si>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</si>
  <si>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هزینه تنزیل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</si>
  <si>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</si>
  <si>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</si>
  <si>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</si>
  <si>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</si>
  <si>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</si>
  <si>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1407/11/20</t>
  </si>
  <si>
    <t>1405/06/04</t>
  </si>
  <si>
    <t>1404/11/17</t>
  </si>
  <si>
    <t>1405/12/28</t>
  </si>
  <si>
    <t>1407/05/08</t>
  </si>
  <si>
    <t>1405/09/02</t>
  </si>
  <si>
    <t>1403/10/04</t>
  </si>
  <si>
    <t>1407/06/12</t>
  </si>
  <si>
    <t>1404/04/10</t>
  </si>
  <si>
    <t>1407/05/15</t>
  </si>
  <si>
    <t>1406/02/09</t>
  </si>
  <si>
    <t>1405/12/24</t>
  </si>
  <si>
    <t>1406/12/06</t>
  </si>
  <si>
    <t>1405/10/26</t>
  </si>
  <si>
    <t>1406/08/14</t>
  </si>
  <si>
    <t>1405/07/30</t>
  </si>
  <si>
    <t>1406/07/17</t>
  </si>
  <si>
    <t>1405/03/21</t>
  </si>
  <si>
    <t>1403/12/11</t>
  </si>
  <si>
    <t>1404/12/22</t>
  </si>
  <si>
    <t>1405/12/21</t>
  </si>
  <si>
    <t>1404/10/15</t>
  </si>
  <si>
    <t>1403/12/26</t>
  </si>
  <si>
    <t>1403/12/17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</si>
  <si>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</si>
  <si>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</si>
  <si>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</si>
  <si>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</si>
  <si>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</si>
  <si>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</si>
  <si>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</si>
  <si>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 xml:space="preserve">سپرده کوتاه مدت بانک تجارت </t>
  </si>
  <si>
    <t xml:space="preserve">سپرده کوتاه مدت بانک سامان </t>
  </si>
  <si>
    <t xml:space="preserve">سپرده کوتاه مدت بانک ملی </t>
  </si>
  <si>
    <t xml:space="preserve">سپرده کوتاه مدت بانک اقتصاد نوین </t>
  </si>
  <si>
    <t xml:space="preserve">سپرده کوتاه مدت بانک خاورمیانه </t>
  </si>
  <si>
    <t xml:space="preserve">سپرده کوتاه مدت بانک ملت </t>
  </si>
  <si>
    <t xml:space="preserve">سپرده بلند مدت بانک پاسارگاد </t>
  </si>
  <si>
    <t xml:space="preserve">سپرده بلند مدت بانک مسکن </t>
  </si>
  <si>
    <t xml:space="preserve">سپرده کوتاه مدت بانک صادرات </t>
  </si>
  <si>
    <t>سپرده بلند مدت موسسه اعتباری ملل</t>
  </si>
  <si>
    <t xml:space="preserve">سپرده کوتاه مدت بانک رفاه </t>
  </si>
  <si>
    <t>سلف هیدروکربن آفتاب061</t>
  </si>
  <si>
    <t>سلف گار مایع کنگان051</t>
  </si>
  <si>
    <t xml:space="preserve">سپرده کوتاه مدت بانک پارسیان </t>
  </si>
  <si>
    <t xml:space="preserve"> بانک سامان</t>
  </si>
  <si>
    <t>بانک ملی</t>
  </si>
  <si>
    <t xml:space="preserve">بانک تجارت </t>
  </si>
  <si>
    <t xml:space="preserve">بانک پاسارگاد </t>
  </si>
  <si>
    <t xml:space="preserve">بانک اقتصاد نوین </t>
  </si>
  <si>
    <t xml:space="preserve">بانک رفاه </t>
  </si>
  <si>
    <t xml:space="preserve">بانک خاورمیانه </t>
  </si>
  <si>
    <t>موسسه اعتباری ملل</t>
  </si>
  <si>
    <t xml:space="preserve">بانک ملت </t>
  </si>
  <si>
    <t xml:space="preserve">بانک شهر </t>
  </si>
  <si>
    <t xml:space="preserve">بانک مسکن </t>
  </si>
  <si>
    <t>بانک صادرات</t>
  </si>
  <si>
    <t>شرکت  تامین سرمایه کاردان</t>
  </si>
  <si>
    <t>-</t>
  </si>
  <si>
    <t>مرابحه ف.لبنی  رامک شیراز080629</t>
  </si>
  <si>
    <t>اوراق مشارکت قطاری شهری اصفهان1404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</si>
</sst>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0"/>
      <color rgb="FF000000"/>
      <name val="Arial"/>
      <family val="2"/>
    </font>
    <font>
      <b/>
      <sz val="11"/>
      <color rgb="FF000000"/>
      <name val="B Nazanin"/>
      <charset val="178"/>
    </font>
    <font>
      <sz val="14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4" fillId="0" borderId="6" xfId="0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3" fontId="4" fillId="0" borderId="5" xfId="0" applyNumberFormat="1" applyFont="1" applyBorder="1" applyAlignment="1">
      <alignment horizontal="center" vertical="top"/>
    </xf>
    <xf numFmtId="4" fontId="4" fillId="0" borderId="5" xfId="0" applyNumberFormat="1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center" vertical="top"/>
    </xf>
    <xf numFmtId="3" fontId="4" fillId="0" borderId="2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3" fontId="4" fillId="0" borderId="6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10" fontId="4" fillId="0" borderId="2" xfId="0" applyNumberFormat="1" applyFont="1" applyBorder="1" applyAlignment="1">
      <alignment horizontal="center" vertical="top"/>
    </xf>
    <xf numFmtId="10" fontId="4" fillId="0" borderId="0" xfId="0" applyNumberFormat="1" applyFont="1" applyAlignment="1">
      <alignment horizontal="center" vertical="top"/>
    </xf>
    <xf numFmtId="2" fontId="4" fillId="0" borderId="2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top"/>
    </xf>
    <xf numFmtId="4" fontId="4" fillId="0" borderId="8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3" fontId="7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" fontId="4" fillId="0" borderId="0" xfId="0" applyNumberFormat="1" applyFont="1" applyAlignment="1">
      <alignment horizontal="right" vertical="top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6" xfId="0" applyFont="1" applyBorder="1" applyAlignment="1">
      <alignment horizontal="right" vertical="top"/>
    </xf>
    <xf numFmtId="0" fontId="3" fillId="0" borderId="7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textRotation="180"/>
    </xf>
    <xf numFmtId="0" fontId="3" fillId="0" borderId="0" xfId="0" applyFont="1" applyAlignment="1">
      <alignment horizontal="center" vertical="center" textRotation="180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3" fontId="4" fillId="0" borderId="6" xfId="0" applyNumberFormat="1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20"/>
  <sheetViews>
    <sheetView rightToLeft="1" workbookViewId="0">
      <selection activeCell="O24" sqref="A22:O24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6" style="17" bestFit="1" customWidth="1"/>
    <col min="8" max="8" width="1.28515625" style="17" customWidth="1"/>
    <col min="9" max="9" width="16.140625" style="17" bestFit="1" customWidth="1"/>
    <col min="10" max="10" width="1.28515625" style="17" customWidth="1"/>
    <col min="11" max="11" width="5.42578125" style="17" bestFit="1" customWidth="1"/>
    <col min="12" max="12" width="1.28515625" style="17" customWidth="1"/>
    <col min="13" max="13" width="12.85546875" style="17" bestFit="1" customWidth="1"/>
    <col min="14" max="14" width="1.28515625" style="17" customWidth="1"/>
    <col min="15" max="15" width="5.42578125" style="17" bestFit="1" customWidth="1"/>
    <col min="16" max="16" width="1.28515625" style="17" customWidth="1"/>
    <col min="17" max="17" width="10.28515625" style="17" bestFit="1" customWidth="1"/>
    <col min="18" max="18" width="1.28515625" style="17" customWidth="1"/>
    <col min="19" max="19" width="11" style="17" bestFit="1" customWidth="1"/>
    <col min="20" max="20" width="1.28515625" style="17" customWidth="1"/>
    <col min="21" max="21" width="22.28515625" style="17" bestFit="1" customWidth="1"/>
    <col min="22" max="22" width="1.28515625" style="17" customWidth="1"/>
    <col min="23" max="23" width="16" style="17" bestFit="1" customWidth="1"/>
    <col min="24" max="24" width="1.28515625" style="17" customWidth="1"/>
    <col min="25" max="25" width="16" style="17" bestFit="1" customWidth="1"/>
    <col min="26" max="26" width="1.28515625" style="17" customWidth="1"/>
    <col min="27" max="27" width="18.28515625" style="17" bestFit="1" customWidth="1"/>
    <col min="28" max="28" width="0.28515625" customWidth="1"/>
  </cols>
  <sheetData>
    <row r="1" spans="1:27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</row>
    <row r="2" spans="1:27" ht="21.75" customHeight="1" x14ac:dyDescent="0.2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</row>
    <row r="3" spans="1:27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</row>
    <row r="4" spans="1:27" ht="14.45" customHeight="1" x14ac:dyDescent="0.2"/>
    <row r="5" spans="1:27" ht="14.45" customHeight="1" x14ac:dyDescent="0.2">
      <c r="A5" s="1" t="s">
        <v>16</v>
      </c>
      <c r="B5" s="52" t="s">
        <v>17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</row>
    <row r="6" spans="1:27" ht="14.45" customHeight="1" x14ac:dyDescent="0.2">
      <c r="E6" s="53" t="s">
        <v>3</v>
      </c>
      <c r="F6" s="53"/>
      <c r="G6" s="53"/>
      <c r="H6" s="53"/>
      <c r="I6" s="53"/>
      <c r="K6" s="53" t="s">
        <v>4</v>
      </c>
      <c r="L6" s="53"/>
      <c r="M6" s="53"/>
      <c r="N6" s="53"/>
      <c r="O6" s="53"/>
      <c r="P6" s="53"/>
      <c r="Q6" s="53"/>
      <c r="S6" s="53" t="s">
        <v>5</v>
      </c>
      <c r="T6" s="53"/>
      <c r="U6" s="53"/>
      <c r="V6" s="53"/>
      <c r="W6" s="53"/>
      <c r="X6" s="53"/>
      <c r="Y6" s="53"/>
      <c r="Z6" s="53"/>
      <c r="AA6" s="53"/>
    </row>
    <row r="7" spans="1:27" ht="14.45" customHeight="1" x14ac:dyDescent="0.2">
      <c r="E7" s="3"/>
      <c r="F7" s="3"/>
      <c r="G7" s="18"/>
      <c r="H7" s="18"/>
      <c r="I7" s="18"/>
      <c r="K7" s="56" t="s">
        <v>18</v>
      </c>
      <c r="L7" s="56"/>
      <c r="M7" s="56"/>
      <c r="N7" s="18"/>
      <c r="O7" s="56" t="s">
        <v>19</v>
      </c>
      <c r="P7" s="56"/>
      <c r="Q7" s="56"/>
      <c r="S7" s="18"/>
      <c r="T7" s="18"/>
      <c r="U7" s="18"/>
      <c r="V7" s="18"/>
      <c r="W7" s="18"/>
      <c r="X7" s="18"/>
      <c r="Y7" s="18"/>
      <c r="Z7" s="18"/>
      <c r="AA7" s="18"/>
    </row>
    <row r="8" spans="1:27" ht="14.45" customHeight="1" x14ac:dyDescent="0.2">
      <c r="A8" s="53" t="s">
        <v>20</v>
      </c>
      <c r="B8" s="53"/>
      <c r="D8" s="53" t="s">
        <v>21</v>
      </c>
      <c r="E8" s="53"/>
      <c r="G8" s="2" t="s">
        <v>9</v>
      </c>
      <c r="I8" s="2" t="s">
        <v>10</v>
      </c>
      <c r="K8" s="4" t="s">
        <v>8</v>
      </c>
      <c r="L8" s="18"/>
      <c r="M8" s="4" t="s">
        <v>9</v>
      </c>
      <c r="O8" s="4" t="s">
        <v>8</v>
      </c>
      <c r="P8" s="18"/>
      <c r="Q8" s="4" t="s">
        <v>11</v>
      </c>
      <c r="S8" s="2" t="s">
        <v>8</v>
      </c>
      <c r="U8" s="2" t="s">
        <v>22</v>
      </c>
      <c r="W8" s="2" t="s">
        <v>9</v>
      </c>
      <c r="Y8" s="2" t="s">
        <v>10</v>
      </c>
      <c r="AA8" s="2" t="s">
        <v>13</v>
      </c>
    </row>
    <row r="9" spans="1:27" ht="21.75" customHeight="1" x14ac:dyDescent="0.2">
      <c r="A9" s="57" t="s">
        <v>23</v>
      </c>
      <c r="B9" s="57"/>
      <c r="D9" s="58">
        <v>13500000</v>
      </c>
      <c r="E9" s="58"/>
      <c r="G9" s="19">
        <v>303250863352</v>
      </c>
      <c r="I9" s="19">
        <v>303173553375</v>
      </c>
      <c r="K9" s="23">
        <v>0</v>
      </c>
      <c r="M9" s="19">
        <v>0</v>
      </c>
      <c r="O9" s="23">
        <v>0</v>
      </c>
      <c r="Q9" s="19">
        <v>0</v>
      </c>
      <c r="S9" s="23">
        <v>13500000</v>
      </c>
      <c r="U9" s="23">
        <v>23138</v>
      </c>
      <c r="W9" s="19">
        <v>303250863352</v>
      </c>
      <c r="Y9" s="19">
        <v>311644565100</v>
      </c>
      <c r="AA9" s="20">
        <f>Y9/112517800903700*100</f>
        <v>0.27697356560205577</v>
      </c>
    </row>
    <row r="10" spans="1:27" ht="21.75" customHeight="1" x14ac:dyDescent="0.2">
      <c r="A10" s="54" t="s">
        <v>24</v>
      </c>
      <c r="B10" s="54"/>
      <c r="D10" s="55"/>
      <c r="E10" s="55"/>
      <c r="G10" s="21">
        <v>303250863352</v>
      </c>
      <c r="I10" s="21">
        <v>303173553375</v>
      </c>
      <c r="K10" s="24"/>
      <c r="M10" s="21">
        <v>0</v>
      </c>
      <c r="O10" s="24">
        <v>0</v>
      </c>
      <c r="Q10" s="21">
        <v>0</v>
      </c>
      <c r="S10" s="24"/>
      <c r="U10" s="24"/>
      <c r="W10" s="21">
        <v>303250863352</v>
      </c>
      <c r="Y10" s="21">
        <v>311644565100</v>
      </c>
      <c r="AA10" s="22">
        <f>SUM(AA9)</f>
        <v>0.27697356560205577</v>
      </c>
    </row>
    <row r="14" spans="1:27" ht="18.75" x14ac:dyDescent="0.2">
      <c r="G14" s="24"/>
    </row>
    <row r="15" spans="1:27" ht="18.75" x14ac:dyDescent="0.2">
      <c r="G15" s="24"/>
      <c r="W15" s="25"/>
      <c r="Y15" s="24"/>
    </row>
    <row r="16" spans="1:27" ht="18.75" x14ac:dyDescent="0.2">
      <c r="G16" s="24"/>
      <c r="Y16" s="24"/>
    </row>
    <row r="17" spans="7:25" ht="18.75" x14ac:dyDescent="0.2">
      <c r="G17" s="24"/>
      <c r="Y17" s="24"/>
    </row>
    <row r="18" spans="7:25" ht="18.75" x14ac:dyDescent="0.2">
      <c r="W18" s="25"/>
      <c r="Y18" s="24"/>
    </row>
    <row r="19" spans="7:25" ht="18.75" x14ac:dyDescent="0.2">
      <c r="Y19" s="24"/>
    </row>
    <row r="20" spans="7:25" ht="18.75" x14ac:dyDescent="0.2">
      <c r="Y20" s="24"/>
    </row>
  </sheetData>
  <mergeCells count="15">
    <mergeCell ref="A10:B10"/>
    <mergeCell ref="D10:E10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25"/>
  <sheetViews>
    <sheetView rightToLeft="1" workbookViewId="0">
      <selection activeCell="J13" sqref="J13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21.75" customHeight="1" x14ac:dyDescent="0.2">
      <c r="A2" s="51" t="s">
        <v>129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ht="14.45" customHeight="1" x14ac:dyDescent="0.2"/>
    <row r="5" spans="1:10" ht="14.45" customHeight="1" x14ac:dyDescent="0.2">
      <c r="A5" s="1" t="s">
        <v>201</v>
      </c>
      <c r="B5" s="52" t="s">
        <v>202</v>
      </c>
      <c r="C5" s="52"/>
      <c r="D5" s="52"/>
      <c r="E5" s="52"/>
      <c r="F5" s="52"/>
      <c r="G5" s="52"/>
      <c r="H5" s="52"/>
      <c r="I5" s="52"/>
      <c r="J5" s="52"/>
    </row>
    <row r="6" spans="1:10" ht="14.45" customHeight="1" x14ac:dyDescent="0.2">
      <c r="D6" s="53" t="s">
        <v>148</v>
      </c>
      <c r="E6" s="53"/>
      <c r="F6" s="53"/>
      <c r="H6" s="53" t="s">
        <v>149</v>
      </c>
      <c r="I6" s="53"/>
      <c r="J6" s="53"/>
    </row>
    <row r="7" spans="1:10" ht="36.4" customHeight="1" x14ac:dyDescent="0.2">
      <c r="A7" s="53" t="s">
        <v>203</v>
      </c>
      <c r="B7" s="53"/>
      <c r="D7" s="11" t="s">
        <v>204</v>
      </c>
      <c r="E7" s="3"/>
      <c r="F7" s="11" t="s">
        <v>205</v>
      </c>
      <c r="H7" s="11" t="s">
        <v>204</v>
      </c>
      <c r="I7" s="3"/>
      <c r="J7" s="11" t="s">
        <v>205</v>
      </c>
    </row>
    <row r="8" spans="1:10" ht="21.75" customHeight="1" x14ac:dyDescent="0.2">
      <c r="A8" s="59" t="s">
        <v>246</v>
      </c>
      <c r="B8" s="59"/>
      <c r="D8" s="23">
        <v>172603143144</v>
      </c>
      <c r="E8" s="17"/>
      <c r="F8" s="34">
        <f>D8/D$20*100</f>
        <v>50.194229829687295</v>
      </c>
      <c r="G8" s="17"/>
      <c r="H8" s="23">
        <v>1011092382812</v>
      </c>
      <c r="I8" s="17"/>
      <c r="J8" s="34">
        <f>H8/H$20*100</f>
        <v>20.525498928102117</v>
      </c>
    </row>
    <row r="9" spans="1:10" ht="21.75" customHeight="1" x14ac:dyDescent="0.2">
      <c r="A9" s="60" t="s">
        <v>247</v>
      </c>
      <c r="B9" s="60"/>
      <c r="D9" s="24">
        <v>390148</v>
      </c>
      <c r="E9" s="17"/>
      <c r="F9" s="36">
        <f t="shared" ref="F9:F19" si="0">D9/D$20*100</f>
        <v>1.1345783178035706E-4</v>
      </c>
      <c r="G9" s="17"/>
      <c r="H9" s="24">
        <v>5918797</v>
      </c>
      <c r="I9" s="17"/>
      <c r="J9" s="36">
        <f t="shared" ref="J9:J19" si="1">H9/H$20*100</f>
        <v>1.2015347315868651E-4</v>
      </c>
    </row>
    <row r="10" spans="1:10" ht="21.75" customHeight="1" x14ac:dyDescent="0.2">
      <c r="A10" s="60" t="s">
        <v>248</v>
      </c>
      <c r="B10" s="60"/>
      <c r="D10" s="24">
        <v>392815</v>
      </c>
      <c r="E10" s="17"/>
      <c r="F10" s="36">
        <f t="shared" si="0"/>
        <v>1.1423341447553483E-4</v>
      </c>
      <c r="G10" s="17"/>
      <c r="H10" s="24">
        <v>552356414361</v>
      </c>
      <c r="I10" s="17"/>
      <c r="J10" s="36">
        <f t="shared" si="1"/>
        <v>11.21301196965409</v>
      </c>
    </row>
    <row r="11" spans="1:10" ht="21.75" customHeight="1" x14ac:dyDescent="0.2">
      <c r="A11" s="60" t="s">
        <v>249</v>
      </c>
      <c r="B11" s="60"/>
      <c r="D11" s="24">
        <v>1186602</v>
      </c>
      <c r="E11" s="17"/>
      <c r="F11" s="36">
        <f t="shared" si="0"/>
        <v>3.4507235742906598E-4</v>
      </c>
      <c r="G11" s="17"/>
      <c r="H11" s="24">
        <v>274164105805</v>
      </c>
      <c r="I11" s="17"/>
      <c r="J11" s="36">
        <f t="shared" si="1"/>
        <v>5.5656190823771032</v>
      </c>
    </row>
    <row r="12" spans="1:10" ht="21.75" customHeight="1" x14ac:dyDescent="0.2">
      <c r="A12" s="60" t="s">
        <v>259</v>
      </c>
      <c r="B12" s="60"/>
      <c r="D12" s="24">
        <v>0</v>
      </c>
      <c r="E12" s="17"/>
      <c r="F12" s="36">
        <f t="shared" si="0"/>
        <v>0</v>
      </c>
      <c r="G12" s="17"/>
      <c r="H12" s="24">
        <v>16175</v>
      </c>
      <c r="I12" s="17"/>
      <c r="J12" s="36">
        <f t="shared" si="1"/>
        <v>3.2835767611927796E-7</v>
      </c>
    </row>
    <row r="13" spans="1:10" ht="21.75" customHeight="1" x14ac:dyDescent="0.2">
      <c r="A13" s="60" t="s">
        <v>250</v>
      </c>
      <c r="B13" s="60"/>
      <c r="D13" s="24">
        <v>0</v>
      </c>
      <c r="E13" s="17"/>
      <c r="F13" s="36">
        <f t="shared" si="0"/>
        <v>0</v>
      </c>
      <c r="G13" s="17"/>
      <c r="H13" s="24">
        <v>912754</v>
      </c>
      <c r="I13" s="17"/>
      <c r="J13" s="36">
        <f t="shared" si="1"/>
        <v>1.8529198288010846E-5</v>
      </c>
    </row>
    <row r="14" spans="1:10" ht="21.75" customHeight="1" x14ac:dyDescent="0.2">
      <c r="A14" s="60" t="s">
        <v>251</v>
      </c>
      <c r="B14" s="60"/>
      <c r="D14" s="24">
        <v>1939409</v>
      </c>
      <c r="E14" s="17"/>
      <c r="F14" s="36">
        <f t="shared" si="0"/>
        <v>5.6399402297412906E-4</v>
      </c>
      <c r="G14" s="17"/>
      <c r="H14" s="24">
        <v>669057333563</v>
      </c>
      <c r="I14" s="17"/>
      <c r="J14" s="36">
        <f t="shared" si="1"/>
        <v>13.582077974609414</v>
      </c>
    </row>
    <row r="15" spans="1:10" ht="21.75" customHeight="1" x14ac:dyDescent="0.2">
      <c r="A15" s="60" t="s">
        <v>256</v>
      </c>
      <c r="B15" s="60"/>
      <c r="D15" s="24">
        <v>13596</v>
      </c>
      <c r="E15" s="17"/>
      <c r="F15" s="36">
        <f t="shared" si="0"/>
        <v>3.9538141445957291E-6</v>
      </c>
      <c r="G15" s="17"/>
      <c r="H15" s="24">
        <v>215210</v>
      </c>
      <c r="I15" s="17"/>
      <c r="J15" s="36">
        <f t="shared" si="1"/>
        <v>4.368831868787005E-6</v>
      </c>
    </row>
    <row r="16" spans="1:10" ht="21.75" customHeight="1" x14ac:dyDescent="0.2">
      <c r="A16" s="60" t="s">
        <v>255</v>
      </c>
      <c r="B16" s="60"/>
      <c r="D16" s="24">
        <v>0</v>
      </c>
      <c r="E16" s="17"/>
      <c r="F16" s="36">
        <f t="shared" si="0"/>
        <v>0</v>
      </c>
      <c r="G16" s="17"/>
      <c r="H16" s="24">
        <v>7520547900</v>
      </c>
      <c r="I16" s="17"/>
      <c r="J16" s="36">
        <f t="shared" si="1"/>
        <v>0.15266952900078615</v>
      </c>
    </row>
    <row r="17" spans="1:10" ht="21.75" customHeight="1" x14ac:dyDescent="0.2">
      <c r="A17" s="60" t="s">
        <v>252</v>
      </c>
      <c r="B17" s="60"/>
      <c r="D17" s="24">
        <v>27299219159</v>
      </c>
      <c r="E17" s="17"/>
      <c r="F17" s="36">
        <f t="shared" si="0"/>
        <v>7.938808388296037</v>
      </c>
      <c r="G17" s="17"/>
      <c r="H17" s="24">
        <v>333719602976</v>
      </c>
      <c r="I17" s="17"/>
      <c r="J17" s="36">
        <f t="shared" si="1"/>
        <v>6.7746147331466737</v>
      </c>
    </row>
    <row r="18" spans="1:10" ht="21.75" customHeight="1" x14ac:dyDescent="0.2">
      <c r="A18" s="60" t="s">
        <v>253</v>
      </c>
      <c r="B18" s="60"/>
      <c r="D18" s="24">
        <v>9032465745</v>
      </c>
      <c r="E18" s="17"/>
      <c r="F18" s="36">
        <f t="shared" si="0"/>
        <v>2.6267057092642982</v>
      </c>
      <c r="G18" s="17"/>
      <c r="H18" s="24">
        <v>431325953007</v>
      </c>
      <c r="I18" s="17"/>
      <c r="J18" s="36">
        <f t="shared" si="1"/>
        <v>8.7560548735277539</v>
      </c>
    </row>
    <row r="19" spans="1:10" ht="21.75" customHeight="1" x14ac:dyDescent="0.2">
      <c r="A19" s="60" t="s">
        <v>254</v>
      </c>
      <c r="B19" s="60"/>
      <c r="D19" s="24">
        <v>134931737543</v>
      </c>
      <c r="E19" s="17"/>
      <c r="F19" s="36">
        <f t="shared" si="0"/>
        <v>39.239115361311562</v>
      </c>
      <c r="G19" s="17"/>
      <c r="H19" s="24">
        <v>1646787317519</v>
      </c>
      <c r="I19" s="17"/>
      <c r="J19" s="36">
        <f t="shared" si="1"/>
        <v>33.430309529721072</v>
      </c>
    </row>
    <row r="20" spans="1:10" ht="21.75" customHeight="1" thickBot="1" x14ac:dyDescent="0.25">
      <c r="A20" s="54" t="s">
        <v>24</v>
      </c>
      <c r="B20" s="54"/>
      <c r="D20" s="21">
        <f>SUM(D8:D19)</f>
        <v>343870488161</v>
      </c>
      <c r="E20" s="17"/>
      <c r="F20" s="21">
        <f>SUM(F8:F19)</f>
        <v>100</v>
      </c>
      <c r="G20" s="17"/>
      <c r="H20" s="21">
        <f>SUM(H8:H19)</f>
        <v>4926030720879</v>
      </c>
      <c r="I20" s="17"/>
      <c r="J20" s="21">
        <f>SUM(J8:J19)</f>
        <v>100</v>
      </c>
    </row>
    <row r="21" spans="1:10" ht="13.5" thickTop="1" x14ac:dyDescent="0.2">
      <c r="D21" s="17"/>
      <c r="E21" s="17"/>
      <c r="F21" s="17"/>
      <c r="G21" s="17"/>
      <c r="H21" s="17"/>
      <c r="I21" s="17"/>
      <c r="J21" s="17"/>
    </row>
    <row r="22" spans="1:10" x14ac:dyDescent="0.2">
      <c r="D22" s="17"/>
      <c r="E22" s="17"/>
      <c r="F22" s="17"/>
      <c r="G22" s="17"/>
      <c r="H22" s="17"/>
      <c r="I22" s="17"/>
      <c r="J22" s="17"/>
    </row>
    <row r="23" spans="1:10" x14ac:dyDescent="0.2">
      <c r="D23" s="17"/>
      <c r="E23" s="17"/>
      <c r="F23" s="17"/>
      <c r="G23" s="17"/>
      <c r="H23" s="17"/>
      <c r="I23" s="17"/>
      <c r="J23" s="17"/>
    </row>
    <row r="24" spans="1:10" x14ac:dyDescent="0.2">
      <c r="D24" s="17"/>
      <c r="E24" s="17"/>
      <c r="F24" s="17"/>
      <c r="G24" s="17"/>
      <c r="H24" s="17"/>
      <c r="I24" s="17"/>
      <c r="J24" s="17"/>
    </row>
    <row r="25" spans="1:10" x14ac:dyDescent="0.2">
      <c r="D25" s="17"/>
      <c r="E25" s="17"/>
      <c r="F25" s="17"/>
      <c r="G25" s="17"/>
      <c r="H25" s="17"/>
      <c r="I25" s="17"/>
      <c r="J25" s="17"/>
    </row>
  </sheetData>
  <mergeCells count="20">
    <mergeCell ref="A8:B8"/>
    <mergeCell ref="A20:B20"/>
    <mergeCell ref="A17:B17"/>
    <mergeCell ref="A18:B18"/>
    <mergeCell ref="A19:B19"/>
    <mergeCell ref="A12:B12"/>
    <mergeCell ref="A15:B15"/>
    <mergeCell ref="A16:B16"/>
    <mergeCell ref="A9:B9"/>
    <mergeCell ref="A10:B10"/>
    <mergeCell ref="A11:B11"/>
    <mergeCell ref="A13:B13"/>
    <mergeCell ref="A14:B14"/>
    <mergeCell ref="A7:B7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5"/>
  <sheetViews>
    <sheetView rightToLeft="1" workbookViewId="0">
      <selection activeCell="D8" sqref="D8:F15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51" t="s">
        <v>0</v>
      </c>
      <c r="B1" s="51"/>
      <c r="C1" s="51"/>
      <c r="D1" s="51"/>
      <c r="E1" s="51"/>
      <c r="F1" s="51"/>
    </row>
    <row r="2" spans="1:6" ht="21.75" customHeight="1" x14ac:dyDescent="0.2">
      <c r="A2" s="51" t="s">
        <v>129</v>
      </c>
      <c r="B2" s="51"/>
      <c r="C2" s="51"/>
      <c r="D2" s="51"/>
      <c r="E2" s="51"/>
      <c r="F2" s="51"/>
    </row>
    <row r="3" spans="1:6" ht="21.75" customHeight="1" x14ac:dyDescent="0.2">
      <c r="A3" s="51" t="s">
        <v>2</v>
      </c>
      <c r="B3" s="51"/>
      <c r="C3" s="51"/>
      <c r="D3" s="51"/>
      <c r="E3" s="51"/>
      <c r="F3" s="51"/>
    </row>
    <row r="4" spans="1:6" ht="14.45" customHeight="1" x14ac:dyDescent="0.2"/>
    <row r="5" spans="1:6" ht="29.1" customHeight="1" x14ac:dyDescent="0.2">
      <c r="A5" s="1" t="s">
        <v>206</v>
      </c>
      <c r="B5" s="52" t="s">
        <v>144</v>
      </c>
      <c r="C5" s="52"/>
      <c r="D5" s="52"/>
      <c r="E5" s="52"/>
      <c r="F5" s="52"/>
    </row>
    <row r="6" spans="1:6" ht="14.45" customHeight="1" x14ac:dyDescent="0.2">
      <c r="D6" s="2" t="s">
        <v>148</v>
      </c>
      <c r="F6" s="2" t="s">
        <v>5</v>
      </c>
    </row>
    <row r="7" spans="1:6" ht="14.45" customHeight="1" x14ac:dyDescent="0.2">
      <c r="A7" s="53" t="s">
        <v>144</v>
      </c>
      <c r="B7" s="53"/>
      <c r="D7" s="4" t="s">
        <v>126</v>
      </c>
      <c r="F7" s="4" t="s">
        <v>126</v>
      </c>
    </row>
    <row r="8" spans="1:6" ht="21.75" customHeight="1" x14ac:dyDescent="0.2">
      <c r="A8" s="59" t="s">
        <v>144</v>
      </c>
      <c r="B8" s="59"/>
      <c r="D8" s="23">
        <v>1</v>
      </c>
      <c r="E8" s="17"/>
      <c r="F8" s="23">
        <v>44602268</v>
      </c>
    </row>
    <row r="9" spans="1:6" ht="21.75" customHeight="1" x14ac:dyDescent="0.2">
      <c r="A9" s="60" t="s">
        <v>207</v>
      </c>
      <c r="B9" s="60"/>
      <c r="D9" s="24">
        <v>0</v>
      </c>
      <c r="E9" s="17"/>
      <c r="F9" s="24">
        <v>417911301</v>
      </c>
    </row>
    <row r="10" spans="1:6" ht="21.75" customHeight="1" x14ac:dyDescent="0.2">
      <c r="A10" s="61" t="s">
        <v>208</v>
      </c>
      <c r="B10" s="61"/>
      <c r="D10" s="37">
        <v>61040432</v>
      </c>
      <c r="E10" s="17"/>
      <c r="F10" s="37">
        <v>1088293462</v>
      </c>
    </row>
    <row r="11" spans="1:6" ht="21.75" customHeight="1" x14ac:dyDescent="0.2">
      <c r="A11" s="54" t="s">
        <v>24</v>
      </c>
      <c r="B11" s="54"/>
      <c r="D11" s="21">
        <v>61040433</v>
      </c>
      <c r="E11" s="17"/>
      <c r="F11" s="21">
        <v>1550807031</v>
      </c>
    </row>
    <row r="12" spans="1:6" x14ac:dyDescent="0.2">
      <c r="D12" s="17"/>
      <c r="E12" s="17"/>
      <c r="F12" s="17"/>
    </row>
    <row r="13" spans="1:6" x14ac:dyDescent="0.2">
      <c r="D13" s="17"/>
      <c r="E13" s="17"/>
      <c r="F13" s="17"/>
    </row>
    <row r="14" spans="1:6" x14ac:dyDescent="0.2">
      <c r="D14" s="17"/>
      <c r="E14" s="17"/>
      <c r="F14" s="17"/>
    </row>
    <row r="15" spans="1:6" x14ac:dyDescent="0.2">
      <c r="D15" s="17"/>
      <c r="E15" s="17"/>
      <c r="F15" s="17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71"/>
  <sheetViews>
    <sheetView rightToLeft="1" topLeftCell="A49" workbookViewId="0">
      <selection activeCell="R21" sqref="A20:R2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1" style="17" bestFit="1" customWidth="1"/>
    <col min="6" max="7" width="1.28515625" style="17" customWidth="1"/>
    <col min="8" max="8" width="18.7109375" style="17" bestFit="1" customWidth="1"/>
    <col min="9" max="9" width="1.28515625" style="17" customWidth="1"/>
    <col min="10" max="10" width="17.85546875" style="17" bestFit="1" customWidth="1"/>
    <col min="11" max="11" width="1.28515625" style="17" customWidth="1"/>
    <col min="12" max="12" width="10.7109375" style="17" bestFit="1" customWidth="1"/>
    <col min="13" max="13" width="1.28515625" style="17" customWidth="1"/>
    <col min="14" max="14" width="17.85546875" style="17" bestFit="1" customWidth="1"/>
    <col min="15" max="15" width="1.28515625" style="17" customWidth="1"/>
    <col min="16" max="16" width="19" style="17" bestFit="1" customWidth="1"/>
    <col min="17" max="17" width="1.28515625" style="17" customWidth="1"/>
    <col min="18" max="18" width="10.7109375" style="17" bestFit="1" customWidth="1"/>
    <col min="19" max="19" width="1.28515625" style="17" customWidth="1"/>
    <col min="20" max="20" width="19" style="17" bestFit="1" customWidth="1"/>
    <col min="21" max="21" width="0.28515625" customWidth="1"/>
  </cols>
  <sheetData>
    <row r="1" spans="1:20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</row>
    <row r="2" spans="1:20" ht="21.75" customHeight="1" x14ac:dyDescent="0.2">
      <c r="A2" s="51" t="s">
        <v>129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spans="1:20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</row>
    <row r="4" spans="1:20" ht="14.45" customHeight="1" x14ac:dyDescent="0.2"/>
    <row r="5" spans="1:20" ht="14.45" customHeight="1" x14ac:dyDescent="0.2">
      <c r="A5" s="52" t="s">
        <v>210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</row>
    <row r="6" spans="1:20" ht="14.45" customHeight="1" x14ac:dyDescent="0.2">
      <c r="A6" s="53" t="s">
        <v>132</v>
      </c>
      <c r="J6" s="53" t="s">
        <v>148</v>
      </c>
      <c r="K6" s="53"/>
      <c r="L6" s="53"/>
      <c r="M6" s="53"/>
      <c r="N6" s="53"/>
      <c r="P6" s="53" t="s">
        <v>149</v>
      </c>
      <c r="Q6" s="53"/>
      <c r="R6" s="53"/>
      <c r="S6" s="53"/>
      <c r="T6" s="53"/>
    </row>
    <row r="7" spans="1:20" ht="42" customHeight="1" x14ac:dyDescent="0.2">
      <c r="A7" s="53"/>
      <c r="C7" s="10" t="s">
        <v>211</v>
      </c>
      <c r="E7" s="74" t="s">
        <v>32</v>
      </c>
      <c r="F7" s="74"/>
      <c r="H7" s="10" t="s">
        <v>212</v>
      </c>
      <c r="J7" s="11" t="s">
        <v>213</v>
      </c>
      <c r="K7" s="18"/>
      <c r="L7" s="11" t="s">
        <v>209</v>
      </c>
      <c r="M7" s="18"/>
      <c r="N7" s="11" t="s">
        <v>214</v>
      </c>
      <c r="P7" s="11" t="s">
        <v>213</v>
      </c>
      <c r="Q7" s="18"/>
      <c r="R7" s="11" t="s">
        <v>209</v>
      </c>
      <c r="S7" s="18"/>
      <c r="T7" s="11" t="s">
        <v>214</v>
      </c>
    </row>
    <row r="8" spans="1:20" ht="21.75" customHeight="1" x14ac:dyDescent="0.2">
      <c r="A8" s="6" t="s">
        <v>107</v>
      </c>
      <c r="C8" s="3"/>
      <c r="E8" s="33" t="s">
        <v>109</v>
      </c>
      <c r="F8" s="18"/>
      <c r="H8" s="34">
        <v>23</v>
      </c>
      <c r="J8" s="23">
        <v>18016386796</v>
      </c>
      <c r="L8" s="23">
        <v>0</v>
      </c>
      <c r="N8" s="23">
        <f>J8-L8</f>
        <v>18016386796</v>
      </c>
      <c r="P8" s="23">
        <v>18016386796</v>
      </c>
      <c r="R8" s="23">
        <v>0</v>
      </c>
      <c r="T8" s="23">
        <f>P8-R8</f>
        <v>18016386796</v>
      </c>
    </row>
    <row r="9" spans="1:20" ht="21.75" customHeight="1" x14ac:dyDescent="0.2">
      <c r="A9" s="7" t="s">
        <v>104</v>
      </c>
      <c r="E9" s="35" t="s">
        <v>106</v>
      </c>
      <c r="H9" s="36">
        <v>23</v>
      </c>
      <c r="J9" s="24">
        <v>9428930930</v>
      </c>
      <c r="L9" s="24">
        <v>0</v>
      </c>
      <c r="N9" s="24">
        <f>J9-L9</f>
        <v>9428930930</v>
      </c>
      <c r="P9" s="24">
        <v>9428930930</v>
      </c>
      <c r="R9" s="24">
        <v>0</v>
      </c>
      <c r="T9" s="24">
        <f t="shared" ref="T9:T58" si="0">P9-R9</f>
        <v>9428930930</v>
      </c>
    </row>
    <row r="10" spans="1:20" ht="21.75" customHeight="1" x14ac:dyDescent="0.2">
      <c r="A10" s="7" t="s">
        <v>86</v>
      </c>
      <c r="E10" s="35" t="s">
        <v>88</v>
      </c>
      <c r="H10" s="36">
        <v>23</v>
      </c>
      <c r="J10" s="24">
        <f>72157811139+670350000000</f>
        <v>742507811139</v>
      </c>
      <c r="L10" s="24">
        <v>0</v>
      </c>
      <c r="N10" s="24">
        <f t="shared" ref="N10:N58" si="1">J10-L10</f>
        <v>742507811139</v>
      </c>
      <c r="P10" s="24">
        <f>111064637096+670350000000</f>
        <v>781414637096</v>
      </c>
      <c r="R10" s="24">
        <v>0</v>
      </c>
      <c r="T10" s="24">
        <f t="shared" si="0"/>
        <v>781414637096</v>
      </c>
    </row>
    <row r="11" spans="1:20" ht="21.75" customHeight="1" x14ac:dyDescent="0.2">
      <c r="A11" s="7" t="s">
        <v>92</v>
      </c>
      <c r="E11" s="35" t="s">
        <v>94</v>
      </c>
      <c r="H11" s="36">
        <v>23</v>
      </c>
      <c r="J11" s="24">
        <f>26649358890</f>
        <v>26649358890</v>
      </c>
      <c r="L11" s="24">
        <v>0</v>
      </c>
      <c r="N11" s="24">
        <f t="shared" si="1"/>
        <v>26649358890</v>
      </c>
      <c r="P11" s="24">
        <v>54533575221</v>
      </c>
      <c r="R11" s="24">
        <v>0</v>
      </c>
      <c r="T11" s="24">
        <f t="shared" si="0"/>
        <v>54533575221</v>
      </c>
    </row>
    <row r="12" spans="1:20" ht="21.75" customHeight="1" x14ac:dyDescent="0.2">
      <c r="A12" s="7" t="s">
        <v>47</v>
      </c>
      <c r="E12" s="35" t="s">
        <v>49</v>
      </c>
      <c r="H12" s="36">
        <v>23</v>
      </c>
      <c r="J12" s="24">
        <v>307253959560</v>
      </c>
      <c r="L12" s="24">
        <v>0</v>
      </c>
      <c r="N12" s="24">
        <f t="shared" si="1"/>
        <v>307253959560</v>
      </c>
      <c r="P12" s="24">
        <v>881200716824</v>
      </c>
      <c r="R12" s="24">
        <v>0</v>
      </c>
      <c r="T12" s="24">
        <f t="shared" si="0"/>
        <v>881200716824</v>
      </c>
    </row>
    <row r="13" spans="1:20" ht="21.75" customHeight="1" x14ac:dyDescent="0.2">
      <c r="A13" s="7" t="s">
        <v>110</v>
      </c>
      <c r="E13" s="35" t="s">
        <v>113</v>
      </c>
      <c r="H13" s="36">
        <v>23</v>
      </c>
      <c r="J13" s="24">
        <f>113424657510+138300359223</f>
        <v>251725016733</v>
      </c>
      <c r="L13" s="24">
        <v>0</v>
      </c>
      <c r="N13" s="24">
        <f t="shared" si="1"/>
        <v>251725016733</v>
      </c>
      <c r="P13" s="24">
        <f>362958904032+138300359223</f>
        <v>501259263255</v>
      </c>
      <c r="R13" s="24">
        <v>0</v>
      </c>
      <c r="T13" s="24">
        <f t="shared" si="0"/>
        <v>501259263255</v>
      </c>
    </row>
    <row r="14" spans="1:20" ht="21.75" customHeight="1" x14ac:dyDescent="0.2">
      <c r="A14" s="7" t="s">
        <v>59</v>
      </c>
      <c r="E14" s="35" t="s">
        <v>61</v>
      </c>
      <c r="H14" s="36">
        <v>23</v>
      </c>
      <c r="J14" s="24">
        <v>207367199710</v>
      </c>
      <c r="L14" s="24">
        <v>0</v>
      </c>
      <c r="N14" s="24">
        <f t="shared" si="1"/>
        <v>207367199710</v>
      </c>
      <c r="P14" s="24">
        <v>872513833297</v>
      </c>
      <c r="R14" s="24">
        <v>0</v>
      </c>
      <c r="T14" s="24">
        <f t="shared" si="0"/>
        <v>872513833297</v>
      </c>
    </row>
    <row r="15" spans="1:20" ht="21.75" customHeight="1" x14ac:dyDescent="0.2">
      <c r="A15" s="7" t="s">
        <v>185</v>
      </c>
      <c r="E15" s="35" t="s">
        <v>61</v>
      </c>
      <c r="H15" s="36">
        <v>23</v>
      </c>
      <c r="J15" s="24">
        <v>0</v>
      </c>
      <c r="L15" s="24">
        <v>0</v>
      </c>
      <c r="N15" s="24">
        <f t="shared" si="1"/>
        <v>0</v>
      </c>
      <c r="P15" s="24">
        <v>1765171</v>
      </c>
      <c r="R15" s="24">
        <v>0</v>
      </c>
      <c r="T15" s="24">
        <f t="shared" si="0"/>
        <v>1765171</v>
      </c>
    </row>
    <row r="16" spans="1:20" ht="21.75" customHeight="1" x14ac:dyDescent="0.2">
      <c r="A16" s="7" t="s">
        <v>83</v>
      </c>
      <c r="E16" s="35" t="s">
        <v>85</v>
      </c>
      <c r="H16" s="36">
        <v>23</v>
      </c>
      <c r="J16" s="24">
        <v>63068679337</v>
      </c>
      <c r="L16" s="24">
        <v>0</v>
      </c>
      <c r="N16" s="24">
        <f t="shared" si="1"/>
        <v>63068679337</v>
      </c>
      <c r="P16" s="24">
        <f>550624601600+406000000000</f>
        <v>956624601600</v>
      </c>
      <c r="R16" s="24">
        <v>0</v>
      </c>
      <c r="T16" s="24">
        <f t="shared" si="0"/>
        <v>956624601600</v>
      </c>
    </row>
    <row r="17" spans="1:20" ht="21.75" customHeight="1" x14ac:dyDescent="0.2">
      <c r="A17" s="7" t="s">
        <v>68</v>
      </c>
      <c r="E17" s="35" t="s">
        <v>70</v>
      </c>
      <c r="H17" s="36">
        <v>23</v>
      </c>
      <c r="J17" s="24">
        <v>27816255320</v>
      </c>
      <c r="L17" s="24">
        <v>0</v>
      </c>
      <c r="N17" s="24">
        <f t="shared" si="1"/>
        <v>27816255320</v>
      </c>
      <c r="P17" s="24">
        <v>240607260005</v>
      </c>
      <c r="R17" s="24">
        <v>0</v>
      </c>
      <c r="T17" s="24">
        <f t="shared" si="0"/>
        <v>240607260005</v>
      </c>
    </row>
    <row r="18" spans="1:20" ht="21.75" customHeight="1" x14ac:dyDescent="0.2">
      <c r="A18" s="7" t="s">
        <v>44</v>
      </c>
      <c r="E18" s="35" t="s">
        <v>46</v>
      </c>
      <c r="H18" s="36">
        <v>23</v>
      </c>
      <c r="J18" s="24">
        <v>166828802370</v>
      </c>
      <c r="L18" s="24">
        <v>0</v>
      </c>
      <c r="N18" s="24">
        <f t="shared" si="1"/>
        <v>166828802370</v>
      </c>
      <c r="P18" s="24">
        <v>1477693424688</v>
      </c>
      <c r="R18" s="24">
        <v>0</v>
      </c>
      <c r="T18" s="24">
        <f t="shared" si="0"/>
        <v>1477693424688</v>
      </c>
    </row>
    <row r="19" spans="1:20" ht="21.75" customHeight="1" x14ac:dyDescent="0.2">
      <c r="A19" s="7" t="s">
        <v>184</v>
      </c>
      <c r="E19" s="35" t="s">
        <v>215</v>
      </c>
      <c r="H19" s="36">
        <v>23</v>
      </c>
      <c r="J19" s="24">
        <v>0</v>
      </c>
      <c r="L19" s="24">
        <v>0</v>
      </c>
      <c r="N19" s="24">
        <f t="shared" si="1"/>
        <v>0</v>
      </c>
      <c r="P19" s="24">
        <v>18888004</v>
      </c>
      <c r="R19" s="24">
        <v>0</v>
      </c>
      <c r="T19" s="24">
        <f t="shared" si="0"/>
        <v>18888004</v>
      </c>
    </row>
    <row r="20" spans="1:20" ht="21.75" customHeight="1" x14ac:dyDescent="0.2">
      <c r="A20" s="7" t="s">
        <v>89</v>
      </c>
      <c r="E20" s="35" t="s">
        <v>91</v>
      </c>
      <c r="H20" s="36">
        <v>23</v>
      </c>
      <c r="J20" s="24">
        <v>27692474910</v>
      </c>
      <c r="L20" s="24">
        <v>0</v>
      </c>
      <c r="N20" s="24">
        <f t="shared" si="1"/>
        <v>27692474910</v>
      </c>
      <c r="P20" s="24">
        <v>270406497256</v>
      </c>
      <c r="R20" s="24">
        <v>0</v>
      </c>
      <c r="T20" s="24">
        <f t="shared" si="0"/>
        <v>270406497256</v>
      </c>
    </row>
    <row r="21" spans="1:20" ht="21.75" customHeight="1" x14ac:dyDescent="0.2">
      <c r="A21" s="7" t="s">
        <v>183</v>
      </c>
      <c r="E21" s="35" t="s">
        <v>216</v>
      </c>
      <c r="H21" s="36">
        <v>23</v>
      </c>
      <c r="J21" s="24">
        <v>0</v>
      </c>
      <c r="L21" s="24">
        <v>0</v>
      </c>
      <c r="N21" s="24">
        <f t="shared" si="1"/>
        <v>0</v>
      </c>
      <c r="P21" s="24">
        <v>709360639183</v>
      </c>
      <c r="R21" s="24">
        <v>0</v>
      </c>
      <c r="T21" s="24">
        <f t="shared" si="0"/>
        <v>709360639183</v>
      </c>
    </row>
    <row r="22" spans="1:20" ht="21.75" customHeight="1" x14ac:dyDescent="0.2">
      <c r="A22" s="7" t="s">
        <v>98</v>
      </c>
      <c r="E22" s="35" t="s">
        <v>100</v>
      </c>
      <c r="H22" s="36">
        <v>20.5</v>
      </c>
      <c r="J22" s="24">
        <v>128871912980</v>
      </c>
      <c r="L22" s="24">
        <v>0</v>
      </c>
      <c r="N22" s="24">
        <f t="shared" si="1"/>
        <v>128871912980</v>
      </c>
      <c r="P22" s="24">
        <v>1505530391909</v>
      </c>
      <c r="R22" s="24">
        <v>0</v>
      </c>
      <c r="T22" s="24">
        <f t="shared" si="0"/>
        <v>1505530391909</v>
      </c>
    </row>
    <row r="23" spans="1:20" ht="21.75" customHeight="1" x14ac:dyDescent="0.2">
      <c r="A23" s="7" t="s">
        <v>38</v>
      </c>
      <c r="E23" s="35"/>
      <c r="H23" s="36"/>
      <c r="J23" s="24">
        <v>47786593710</v>
      </c>
      <c r="L23" s="24">
        <v>0</v>
      </c>
      <c r="N23" s="24">
        <f t="shared" si="1"/>
        <v>47786593710</v>
      </c>
      <c r="P23" s="24">
        <v>538302051284</v>
      </c>
      <c r="R23" s="24">
        <v>0</v>
      </c>
      <c r="T23" s="24">
        <f t="shared" si="0"/>
        <v>538302051284</v>
      </c>
    </row>
    <row r="24" spans="1:20" ht="21.75" customHeight="1" x14ac:dyDescent="0.2">
      <c r="A24" s="7" t="s">
        <v>101</v>
      </c>
      <c r="E24" s="35" t="s">
        <v>103</v>
      </c>
      <c r="H24" s="36">
        <v>26</v>
      </c>
      <c r="J24" s="24">
        <v>134558100</v>
      </c>
      <c r="L24" s="24">
        <v>0</v>
      </c>
      <c r="N24" s="24">
        <f t="shared" si="1"/>
        <v>134558100</v>
      </c>
      <c r="P24" s="24">
        <v>134558100</v>
      </c>
      <c r="R24" s="24">
        <v>0</v>
      </c>
      <c r="T24" s="24">
        <f t="shared" si="0"/>
        <v>134558100</v>
      </c>
    </row>
    <row r="25" spans="1:20" ht="21.75" customHeight="1" x14ac:dyDescent="0.2">
      <c r="A25" s="7" t="s">
        <v>182</v>
      </c>
      <c r="E25" s="35" t="s">
        <v>217</v>
      </c>
      <c r="H25" s="36">
        <v>23</v>
      </c>
      <c r="J25" s="24">
        <v>0</v>
      </c>
      <c r="L25" s="24">
        <v>0</v>
      </c>
      <c r="N25" s="24">
        <f t="shared" si="1"/>
        <v>0</v>
      </c>
      <c r="P25" s="24">
        <v>369374983758</v>
      </c>
      <c r="R25" s="24">
        <v>0</v>
      </c>
      <c r="T25" s="24">
        <f t="shared" si="0"/>
        <v>369374983758</v>
      </c>
    </row>
    <row r="26" spans="1:20" ht="21.75" customHeight="1" x14ac:dyDescent="0.2">
      <c r="A26" s="7" t="s">
        <v>181</v>
      </c>
      <c r="E26" s="35" t="s">
        <v>218</v>
      </c>
      <c r="H26" s="36">
        <v>18</v>
      </c>
      <c r="J26" s="24">
        <v>0</v>
      </c>
      <c r="L26" s="24">
        <v>0</v>
      </c>
      <c r="N26" s="24">
        <f t="shared" si="1"/>
        <v>0</v>
      </c>
      <c r="P26" s="24">
        <v>446186548</v>
      </c>
      <c r="R26" s="24">
        <v>0</v>
      </c>
      <c r="T26" s="24">
        <f t="shared" si="0"/>
        <v>446186548</v>
      </c>
    </row>
    <row r="27" spans="1:20" ht="21.75" customHeight="1" x14ac:dyDescent="0.2">
      <c r="A27" s="7" t="s">
        <v>80</v>
      </c>
      <c r="E27" s="35" t="s">
        <v>82</v>
      </c>
      <c r="H27" s="36">
        <v>23</v>
      </c>
      <c r="J27" s="24">
        <v>29795413243</v>
      </c>
      <c r="L27" s="24">
        <v>0</v>
      </c>
      <c r="N27" s="24">
        <f t="shared" si="1"/>
        <v>29795413243</v>
      </c>
      <c r="P27" s="24">
        <v>340839221743</v>
      </c>
      <c r="R27" s="24">
        <v>0</v>
      </c>
      <c r="T27" s="24">
        <f t="shared" si="0"/>
        <v>340839221743</v>
      </c>
    </row>
    <row r="28" spans="1:20" ht="21.75" customHeight="1" x14ac:dyDescent="0.2">
      <c r="A28" s="7" t="s">
        <v>180</v>
      </c>
      <c r="E28" s="35" t="s">
        <v>219</v>
      </c>
      <c r="H28" s="36">
        <v>23</v>
      </c>
      <c r="J28" s="24">
        <v>0</v>
      </c>
      <c r="L28" s="24">
        <v>0</v>
      </c>
      <c r="N28" s="24">
        <f t="shared" si="1"/>
        <v>0</v>
      </c>
      <c r="P28" s="24">
        <v>19223563</v>
      </c>
      <c r="R28" s="24">
        <v>0</v>
      </c>
      <c r="T28" s="24">
        <f t="shared" si="0"/>
        <v>19223563</v>
      </c>
    </row>
    <row r="29" spans="1:20" ht="21.75" customHeight="1" x14ac:dyDescent="0.2">
      <c r="A29" s="7" t="s">
        <v>170</v>
      </c>
      <c r="E29" s="35" t="s">
        <v>220</v>
      </c>
      <c r="H29" s="36">
        <v>18.5</v>
      </c>
      <c r="J29" s="24">
        <v>0</v>
      </c>
      <c r="L29" s="24">
        <v>0</v>
      </c>
      <c r="N29" s="24">
        <f t="shared" si="1"/>
        <v>0</v>
      </c>
      <c r="P29" s="24">
        <v>54421848</v>
      </c>
      <c r="R29" s="24">
        <v>0</v>
      </c>
      <c r="T29" s="24">
        <f t="shared" si="0"/>
        <v>54421848</v>
      </c>
    </row>
    <row r="30" spans="1:20" ht="21.75" customHeight="1" x14ac:dyDescent="0.2">
      <c r="A30" s="7" t="s">
        <v>56</v>
      </c>
      <c r="E30" s="35" t="s">
        <v>58</v>
      </c>
      <c r="H30" s="36">
        <v>23</v>
      </c>
      <c r="J30" s="24">
        <f>38943516000+18134610120</f>
        <v>57078126120</v>
      </c>
      <c r="L30" s="24">
        <v>0</v>
      </c>
      <c r="N30" s="24">
        <f t="shared" si="1"/>
        <v>57078126120</v>
      </c>
      <c r="P30" s="24">
        <f>423701625740+203107631007</f>
        <v>626809256747</v>
      </c>
      <c r="R30" s="24">
        <v>0</v>
      </c>
      <c r="T30" s="24">
        <f t="shared" si="0"/>
        <v>626809256747</v>
      </c>
    </row>
    <row r="31" spans="1:20" ht="21.75" customHeight="1" x14ac:dyDescent="0.2">
      <c r="A31" s="7" t="s">
        <v>95</v>
      </c>
      <c r="E31" s="35" t="s">
        <v>97</v>
      </c>
      <c r="H31" s="36">
        <v>23</v>
      </c>
      <c r="J31" s="24">
        <f>27403551600+5416438350</f>
        <v>32819989950</v>
      </c>
      <c r="L31" s="24">
        <v>0</v>
      </c>
      <c r="N31" s="24">
        <f t="shared" si="1"/>
        <v>32819989950</v>
      </c>
      <c r="P31" s="24">
        <f>317341573326+61025205410</f>
        <v>378366778736</v>
      </c>
      <c r="R31" s="24">
        <v>0</v>
      </c>
      <c r="T31" s="24">
        <f t="shared" si="0"/>
        <v>378366778736</v>
      </c>
    </row>
    <row r="32" spans="1:20" ht="21.75" customHeight="1" x14ac:dyDescent="0.2">
      <c r="A32" s="7" t="s">
        <v>77</v>
      </c>
      <c r="E32" s="35" t="s">
        <v>79</v>
      </c>
      <c r="H32" s="36">
        <v>20.5</v>
      </c>
      <c r="J32" s="24">
        <v>9060456400</v>
      </c>
      <c r="L32" s="24">
        <v>0</v>
      </c>
      <c r="N32" s="24">
        <f t="shared" si="1"/>
        <v>9060456400</v>
      </c>
      <c r="P32" s="24">
        <v>473876712148</v>
      </c>
      <c r="R32" s="24">
        <v>0</v>
      </c>
      <c r="T32" s="24">
        <f t="shared" si="0"/>
        <v>473876712148</v>
      </c>
    </row>
    <row r="33" spans="1:20" ht="21.75" customHeight="1" x14ac:dyDescent="0.2">
      <c r="A33" s="7" t="s">
        <v>179</v>
      </c>
      <c r="E33" s="35" t="s">
        <v>218</v>
      </c>
      <c r="H33" s="36">
        <v>18</v>
      </c>
      <c r="J33" s="24">
        <v>0</v>
      </c>
      <c r="L33" s="24">
        <v>0</v>
      </c>
      <c r="N33" s="24">
        <f t="shared" si="1"/>
        <v>0</v>
      </c>
      <c r="P33" s="24">
        <v>297457699</v>
      </c>
      <c r="R33" s="24">
        <v>0</v>
      </c>
      <c r="T33" s="24">
        <f t="shared" si="0"/>
        <v>297457699</v>
      </c>
    </row>
    <row r="34" spans="1:20" ht="21.75" customHeight="1" x14ac:dyDescent="0.2">
      <c r="A34" s="7" t="s">
        <v>74</v>
      </c>
      <c r="E34" s="35" t="s">
        <v>76</v>
      </c>
      <c r="H34" s="36">
        <v>20.5</v>
      </c>
      <c r="J34" s="24">
        <v>8285832572</v>
      </c>
      <c r="L34" s="24">
        <v>0</v>
      </c>
      <c r="N34" s="24">
        <f t="shared" si="1"/>
        <v>8285832572</v>
      </c>
      <c r="P34" s="24">
        <v>98257937593</v>
      </c>
      <c r="R34" s="24">
        <v>0</v>
      </c>
      <c r="T34" s="24">
        <f t="shared" si="0"/>
        <v>98257937593</v>
      </c>
    </row>
    <row r="35" spans="1:20" ht="21.75" customHeight="1" x14ac:dyDescent="0.2">
      <c r="A35" s="7" t="s">
        <v>178</v>
      </c>
      <c r="E35" s="35" t="s">
        <v>221</v>
      </c>
      <c r="H35" s="36">
        <v>20.5</v>
      </c>
      <c r="J35" s="24">
        <v>0</v>
      </c>
      <c r="L35" s="24">
        <v>0</v>
      </c>
      <c r="N35" s="24">
        <f t="shared" si="1"/>
        <v>0</v>
      </c>
      <c r="P35" s="24">
        <v>760336931</v>
      </c>
      <c r="R35" s="24">
        <v>0</v>
      </c>
      <c r="T35" s="24">
        <f t="shared" si="0"/>
        <v>760336931</v>
      </c>
    </row>
    <row r="36" spans="1:20" ht="21.75" customHeight="1" x14ac:dyDescent="0.2">
      <c r="A36" s="7" t="s">
        <v>186</v>
      </c>
      <c r="E36" s="35" t="s">
        <v>222</v>
      </c>
      <c r="H36" s="36">
        <v>18</v>
      </c>
      <c r="J36" s="24">
        <v>0</v>
      </c>
      <c r="L36" s="24">
        <v>0</v>
      </c>
      <c r="N36" s="24">
        <f t="shared" si="1"/>
        <v>0</v>
      </c>
      <c r="P36" s="24">
        <v>37920327010</v>
      </c>
      <c r="R36" s="24">
        <v>0</v>
      </c>
      <c r="T36" s="24">
        <f t="shared" si="0"/>
        <v>37920327010</v>
      </c>
    </row>
    <row r="37" spans="1:20" ht="21.75" customHeight="1" x14ac:dyDescent="0.2">
      <c r="A37" s="7" t="s">
        <v>177</v>
      </c>
      <c r="E37" s="35" t="s">
        <v>223</v>
      </c>
      <c r="H37" s="36">
        <v>20.5</v>
      </c>
      <c r="J37" s="24">
        <v>0</v>
      </c>
      <c r="L37" s="24">
        <v>0</v>
      </c>
      <c r="N37" s="24">
        <f t="shared" si="1"/>
        <v>0</v>
      </c>
      <c r="P37" s="24">
        <v>301682996082</v>
      </c>
      <c r="R37" s="24">
        <v>0</v>
      </c>
      <c r="T37" s="24">
        <f t="shared" si="0"/>
        <v>301682996082</v>
      </c>
    </row>
    <row r="38" spans="1:20" ht="21.75" customHeight="1" x14ac:dyDescent="0.2">
      <c r="A38" s="7" t="s">
        <v>176</v>
      </c>
      <c r="E38" s="35" t="s">
        <v>224</v>
      </c>
      <c r="H38" s="36">
        <v>23</v>
      </c>
      <c r="J38" s="24">
        <v>0</v>
      </c>
      <c r="L38" s="24">
        <v>0</v>
      </c>
      <c r="N38" s="24">
        <f t="shared" si="1"/>
        <v>0</v>
      </c>
      <c r="P38" s="24">
        <v>51365979</v>
      </c>
      <c r="R38" s="24">
        <v>0</v>
      </c>
      <c r="T38" s="24">
        <f t="shared" si="0"/>
        <v>51365979</v>
      </c>
    </row>
    <row r="39" spans="1:20" ht="21.75" customHeight="1" x14ac:dyDescent="0.2">
      <c r="A39" s="7" t="s">
        <v>174</v>
      </c>
      <c r="E39" s="35" t="s">
        <v>225</v>
      </c>
      <c r="H39" s="36">
        <v>18</v>
      </c>
      <c r="J39" s="24">
        <v>0</v>
      </c>
      <c r="L39" s="24">
        <v>0</v>
      </c>
      <c r="N39" s="24">
        <f t="shared" si="1"/>
        <v>0</v>
      </c>
      <c r="P39" s="24">
        <v>15106552</v>
      </c>
      <c r="R39" s="24">
        <v>0</v>
      </c>
      <c r="T39" s="24">
        <f t="shared" si="0"/>
        <v>15106552</v>
      </c>
    </row>
    <row r="40" spans="1:20" ht="21.75" customHeight="1" x14ac:dyDescent="0.2">
      <c r="A40" s="7" t="s">
        <v>172</v>
      </c>
      <c r="E40" s="35" t="s">
        <v>226</v>
      </c>
      <c r="H40" s="36">
        <v>21</v>
      </c>
      <c r="J40" s="24">
        <v>0</v>
      </c>
      <c r="L40" s="24">
        <v>0</v>
      </c>
      <c r="N40" s="24">
        <f t="shared" si="1"/>
        <v>0</v>
      </c>
      <c r="P40" s="24">
        <v>30079918</v>
      </c>
      <c r="R40" s="24">
        <v>0</v>
      </c>
      <c r="T40" s="24">
        <f t="shared" si="0"/>
        <v>30079918</v>
      </c>
    </row>
    <row r="41" spans="1:20" ht="21.75" customHeight="1" x14ac:dyDescent="0.2">
      <c r="A41" s="7" t="s">
        <v>258</v>
      </c>
      <c r="E41" s="35"/>
      <c r="H41" s="36"/>
      <c r="J41" s="24">
        <v>106506843060</v>
      </c>
      <c r="L41" s="24">
        <v>0</v>
      </c>
      <c r="N41" s="24">
        <f t="shared" si="1"/>
        <v>106506843060</v>
      </c>
      <c r="P41" s="24">
        <v>1210627782784</v>
      </c>
      <c r="R41" s="24">
        <v>0</v>
      </c>
      <c r="T41" s="24">
        <f t="shared" si="0"/>
        <v>1210627782784</v>
      </c>
    </row>
    <row r="42" spans="1:20" ht="21.75" customHeight="1" x14ac:dyDescent="0.2">
      <c r="A42" s="7" t="s">
        <v>257</v>
      </c>
      <c r="E42" s="35"/>
      <c r="H42" s="36"/>
      <c r="J42" s="24">
        <v>66096442620</v>
      </c>
      <c r="L42" s="24">
        <v>0</v>
      </c>
      <c r="N42" s="24">
        <f t="shared" si="1"/>
        <v>66096442620</v>
      </c>
      <c r="P42" s="24">
        <v>445049380308</v>
      </c>
      <c r="R42" s="24">
        <v>0</v>
      </c>
      <c r="T42" s="24">
        <f t="shared" si="0"/>
        <v>445049380308</v>
      </c>
    </row>
    <row r="43" spans="1:20" ht="21.75" customHeight="1" x14ac:dyDescent="0.2">
      <c r="A43" s="7" t="s">
        <v>173</v>
      </c>
      <c r="E43" s="35" t="s">
        <v>227</v>
      </c>
      <c r="H43" s="36">
        <v>18</v>
      </c>
      <c r="J43" s="24">
        <v>0</v>
      </c>
      <c r="L43" s="24">
        <v>0</v>
      </c>
      <c r="N43" s="24">
        <f t="shared" si="1"/>
        <v>0</v>
      </c>
      <c r="P43" s="24">
        <v>12418032</v>
      </c>
      <c r="R43" s="24">
        <v>0</v>
      </c>
      <c r="T43" s="24">
        <f t="shared" si="0"/>
        <v>12418032</v>
      </c>
    </row>
    <row r="44" spans="1:20" ht="21.75" customHeight="1" x14ac:dyDescent="0.2">
      <c r="A44" s="7" t="s">
        <v>171</v>
      </c>
      <c r="E44" s="35" t="s">
        <v>228</v>
      </c>
      <c r="H44" s="36">
        <v>18</v>
      </c>
      <c r="J44" s="24">
        <v>0</v>
      </c>
      <c r="L44" s="24">
        <v>0</v>
      </c>
      <c r="N44" s="24">
        <f t="shared" si="1"/>
        <v>0</v>
      </c>
      <c r="P44" s="24">
        <v>565831012</v>
      </c>
      <c r="R44" s="24">
        <v>0</v>
      </c>
      <c r="T44" s="24">
        <f t="shared" si="0"/>
        <v>565831012</v>
      </c>
    </row>
    <row r="45" spans="1:20" ht="21.75" customHeight="1" x14ac:dyDescent="0.2">
      <c r="A45" s="7" t="s">
        <v>187</v>
      </c>
      <c r="E45" s="35" t="s">
        <v>229</v>
      </c>
      <c r="H45" s="36">
        <v>18</v>
      </c>
      <c r="J45" s="24">
        <v>0</v>
      </c>
      <c r="L45" s="24">
        <v>0</v>
      </c>
      <c r="N45" s="24">
        <f t="shared" si="1"/>
        <v>0</v>
      </c>
      <c r="P45" s="24">
        <v>10312189522</v>
      </c>
      <c r="R45" s="24">
        <v>0</v>
      </c>
      <c r="T45" s="24">
        <f t="shared" si="0"/>
        <v>10312189522</v>
      </c>
    </row>
    <row r="46" spans="1:20" ht="21.75" customHeight="1" x14ac:dyDescent="0.2">
      <c r="A46" s="7" t="s">
        <v>169</v>
      </c>
      <c r="E46" s="35" t="s">
        <v>230</v>
      </c>
      <c r="H46" s="36">
        <v>18</v>
      </c>
      <c r="J46" s="24">
        <v>0</v>
      </c>
      <c r="L46" s="24">
        <v>0</v>
      </c>
      <c r="N46" s="24">
        <f t="shared" si="1"/>
        <v>0</v>
      </c>
      <c r="P46" s="24">
        <v>131558981</v>
      </c>
      <c r="R46" s="24">
        <v>0</v>
      </c>
      <c r="T46" s="24">
        <f t="shared" si="0"/>
        <v>131558981</v>
      </c>
    </row>
    <row r="47" spans="1:20" ht="21.75" customHeight="1" x14ac:dyDescent="0.2">
      <c r="A47" s="7" t="s">
        <v>71</v>
      </c>
      <c r="E47" s="35" t="s">
        <v>73</v>
      </c>
      <c r="H47" s="36">
        <v>18</v>
      </c>
      <c r="J47" s="24">
        <v>137547488</v>
      </c>
      <c r="L47" s="24">
        <v>0</v>
      </c>
      <c r="N47" s="24">
        <f t="shared" si="1"/>
        <v>137547488</v>
      </c>
      <c r="P47" s="24">
        <v>292616572</v>
      </c>
      <c r="R47" s="24">
        <v>0</v>
      </c>
      <c r="T47" s="24">
        <f t="shared" si="0"/>
        <v>292616572</v>
      </c>
    </row>
    <row r="48" spans="1:20" ht="21.75" customHeight="1" x14ac:dyDescent="0.2">
      <c r="A48" s="7" t="s">
        <v>168</v>
      </c>
      <c r="E48" s="35" t="s">
        <v>231</v>
      </c>
      <c r="H48" s="36">
        <v>18</v>
      </c>
      <c r="J48" s="24">
        <v>0</v>
      </c>
      <c r="L48" s="24">
        <v>0</v>
      </c>
      <c r="N48" s="24">
        <f t="shared" si="1"/>
        <v>0</v>
      </c>
      <c r="P48" s="24">
        <v>71779372</v>
      </c>
      <c r="R48" s="24">
        <v>0</v>
      </c>
      <c r="T48" s="24">
        <f t="shared" si="0"/>
        <v>71779372</v>
      </c>
    </row>
    <row r="49" spans="1:20" ht="21.75" customHeight="1" x14ac:dyDescent="0.2">
      <c r="A49" s="7" t="s">
        <v>167</v>
      </c>
      <c r="E49" s="35" t="s">
        <v>232</v>
      </c>
      <c r="H49" s="36">
        <v>18</v>
      </c>
      <c r="J49" s="24">
        <v>0</v>
      </c>
      <c r="L49" s="24">
        <v>0</v>
      </c>
      <c r="N49" s="24">
        <f t="shared" si="1"/>
        <v>0</v>
      </c>
      <c r="P49" s="24">
        <v>16889712</v>
      </c>
      <c r="R49" s="24">
        <v>0</v>
      </c>
      <c r="T49" s="24">
        <f t="shared" si="0"/>
        <v>16889712</v>
      </c>
    </row>
    <row r="50" spans="1:20" ht="21.75" customHeight="1" x14ac:dyDescent="0.2">
      <c r="A50" s="7" t="s">
        <v>166</v>
      </c>
      <c r="E50" s="35" t="s">
        <v>233</v>
      </c>
      <c r="H50" s="36">
        <v>17</v>
      </c>
      <c r="J50" s="24">
        <v>0</v>
      </c>
      <c r="L50" s="24">
        <v>0</v>
      </c>
      <c r="N50" s="24">
        <f t="shared" si="1"/>
        <v>0</v>
      </c>
      <c r="P50" s="24">
        <v>9148775203</v>
      </c>
      <c r="R50" s="24">
        <v>0</v>
      </c>
      <c r="T50" s="24">
        <f t="shared" si="0"/>
        <v>9148775203</v>
      </c>
    </row>
    <row r="51" spans="1:20" ht="21.75" customHeight="1" x14ac:dyDescent="0.2">
      <c r="A51" s="7" t="s">
        <v>62</v>
      </c>
      <c r="E51" s="35" t="s">
        <v>64</v>
      </c>
      <c r="H51" s="36">
        <v>18</v>
      </c>
      <c r="J51" s="24">
        <v>27406799919</v>
      </c>
      <c r="L51" s="24">
        <v>0</v>
      </c>
      <c r="N51" s="24">
        <f t="shared" si="1"/>
        <v>27406799919</v>
      </c>
      <c r="P51" s="24">
        <v>159044626157</v>
      </c>
      <c r="R51" s="24">
        <v>0</v>
      </c>
      <c r="T51" s="24">
        <f t="shared" si="0"/>
        <v>159044626157</v>
      </c>
    </row>
    <row r="52" spans="1:20" ht="21.75" customHeight="1" x14ac:dyDescent="0.2">
      <c r="A52" s="7" t="s">
        <v>165</v>
      </c>
      <c r="E52" s="35" t="s">
        <v>234</v>
      </c>
      <c r="H52" s="36">
        <v>18</v>
      </c>
      <c r="J52" s="24">
        <v>0</v>
      </c>
      <c r="L52" s="24">
        <v>0</v>
      </c>
      <c r="N52" s="24">
        <f t="shared" si="1"/>
        <v>0</v>
      </c>
      <c r="P52" s="24">
        <v>13351456</v>
      </c>
      <c r="R52" s="24">
        <v>0</v>
      </c>
      <c r="T52" s="24">
        <f t="shared" si="0"/>
        <v>13351456</v>
      </c>
    </row>
    <row r="53" spans="1:20" ht="21.75" customHeight="1" x14ac:dyDescent="0.2">
      <c r="A53" s="7" t="s">
        <v>188</v>
      </c>
      <c r="E53" s="35" t="s">
        <v>112</v>
      </c>
      <c r="H53" s="36">
        <v>18</v>
      </c>
      <c r="J53" s="24">
        <v>0</v>
      </c>
      <c r="L53" s="24">
        <v>0</v>
      </c>
      <c r="N53" s="24">
        <f t="shared" si="1"/>
        <v>0</v>
      </c>
      <c r="P53" s="24">
        <v>20560306202</v>
      </c>
      <c r="R53" s="24">
        <v>0</v>
      </c>
      <c r="T53" s="24">
        <f t="shared" si="0"/>
        <v>20560306202</v>
      </c>
    </row>
    <row r="54" spans="1:20" ht="21.75" customHeight="1" x14ac:dyDescent="0.2">
      <c r="A54" s="7" t="s">
        <v>164</v>
      </c>
      <c r="E54" s="35" t="s">
        <v>235</v>
      </c>
      <c r="H54" s="36">
        <v>18</v>
      </c>
      <c r="J54" s="24">
        <v>0</v>
      </c>
      <c r="L54" s="24">
        <v>0</v>
      </c>
      <c r="N54" s="24">
        <f t="shared" si="1"/>
        <v>0</v>
      </c>
      <c r="P54" s="24">
        <v>37390049</v>
      </c>
      <c r="R54" s="24">
        <v>0</v>
      </c>
      <c r="T54" s="24">
        <f t="shared" si="0"/>
        <v>37390049</v>
      </c>
    </row>
    <row r="55" spans="1:20" ht="21.75" customHeight="1" x14ac:dyDescent="0.2">
      <c r="A55" s="7" t="s">
        <v>189</v>
      </c>
      <c r="E55" s="35" t="s">
        <v>236</v>
      </c>
      <c r="H55" s="36">
        <v>18</v>
      </c>
      <c r="J55" s="24">
        <v>0</v>
      </c>
      <c r="L55" s="24">
        <v>0</v>
      </c>
      <c r="N55" s="24">
        <f t="shared" si="1"/>
        <v>0</v>
      </c>
      <c r="P55" s="24">
        <v>51315555358</v>
      </c>
      <c r="R55" s="24">
        <v>0</v>
      </c>
      <c r="T55" s="24">
        <f t="shared" si="0"/>
        <v>51315555358</v>
      </c>
    </row>
    <row r="56" spans="1:20" ht="21.75" customHeight="1" x14ac:dyDescent="0.2">
      <c r="A56" s="7" t="s">
        <v>190</v>
      </c>
      <c r="E56" s="35" t="s">
        <v>237</v>
      </c>
      <c r="H56" s="36">
        <v>18</v>
      </c>
      <c r="J56" s="24">
        <v>0</v>
      </c>
      <c r="L56" s="24">
        <v>0</v>
      </c>
      <c r="N56" s="24">
        <f t="shared" si="1"/>
        <v>0</v>
      </c>
      <c r="P56" s="24">
        <v>50000000000</v>
      </c>
      <c r="R56" s="24">
        <v>0</v>
      </c>
      <c r="T56" s="24">
        <f t="shared" si="0"/>
        <v>50000000000</v>
      </c>
    </row>
    <row r="57" spans="1:20" ht="21.75" customHeight="1" x14ac:dyDescent="0.2">
      <c r="A57" s="7" t="s">
        <v>65</v>
      </c>
      <c r="E57" s="35" t="s">
        <v>67</v>
      </c>
      <c r="H57" s="36">
        <v>18</v>
      </c>
      <c r="J57" s="24">
        <f>74250000000+60239563110</f>
        <v>134489563110</v>
      </c>
      <c r="L57" s="24">
        <v>0</v>
      </c>
      <c r="N57" s="24">
        <f t="shared" si="1"/>
        <v>134489563110</v>
      </c>
      <c r="P57" s="24">
        <f>444917968890+369469320408</f>
        <v>814387289298</v>
      </c>
      <c r="R57" s="24">
        <v>0</v>
      </c>
      <c r="T57" s="24">
        <f t="shared" si="0"/>
        <v>814387289298</v>
      </c>
    </row>
    <row r="58" spans="1:20" ht="21.75" customHeight="1" x14ac:dyDescent="0.2">
      <c r="A58" s="9" t="s">
        <v>163</v>
      </c>
      <c r="E58" s="35" t="s">
        <v>238</v>
      </c>
      <c r="H58" s="36">
        <v>18.5</v>
      </c>
      <c r="J58" s="37">
        <v>0</v>
      </c>
      <c r="L58" s="37">
        <v>0</v>
      </c>
      <c r="N58" s="24">
        <f t="shared" si="1"/>
        <v>0</v>
      </c>
      <c r="P58" s="37">
        <v>4111315</v>
      </c>
      <c r="R58" s="37">
        <v>0</v>
      </c>
      <c r="T58" s="24">
        <f t="shared" si="0"/>
        <v>4111315</v>
      </c>
    </row>
    <row r="59" spans="1:20" ht="21.75" customHeight="1" x14ac:dyDescent="0.2">
      <c r="A59" s="5" t="s">
        <v>24</v>
      </c>
      <c r="C59" s="8"/>
      <c r="E59" s="24"/>
      <c r="H59" s="24"/>
      <c r="J59" s="21">
        <f>SUM(J8:J58)</f>
        <v>2496824954967</v>
      </c>
      <c r="L59" s="21">
        <f>SUM(L8:L58)</f>
        <v>0</v>
      </c>
      <c r="N59" s="21">
        <f>SUM(N8:N58)</f>
        <v>2496824954967</v>
      </c>
      <c r="P59" s="21">
        <f>SUM(P8:P58)</f>
        <v>14217441664807</v>
      </c>
      <c r="R59" s="21">
        <f>SUM(R8:R58)</f>
        <v>0</v>
      </c>
      <c r="T59" s="21">
        <f>SUM(T8:T58)</f>
        <v>14217441664807</v>
      </c>
    </row>
    <row r="62" spans="1:20" x14ac:dyDescent="0.2">
      <c r="J62" s="25"/>
      <c r="N62" s="25"/>
      <c r="P62" s="25"/>
    </row>
    <row r="63" spans="1:20" x14ac:dyDescent="0.2">
      <c r="J63" s="25"/>
      <c r="N63" s="25"/>
      <c r="P63" s="25"/>
    </row>
    <row r="64" spans="1:20" x14ac:dyDescent="0.2">
      <c r="J64" s="25"/>
      <c r="N64" s="25"/>
      <c r="P64" s="25"/>
    </row>
    <row r="65" spans="10:16" x14ac:dyDescent="0.2">
      <c r="J65" s="25"/>
    </row>
    <row r="71" spans="10:16" x14ac:dyDescent="0.2">
      <c r="P71" s="25"/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24"/>
  <sheetViews>
    <sheetView rightToLeft="1" topLeftCell="A10" workbookViewId="0">
      <selection activeCell="I8" sqref="I8:I19"/>
    </sheetView>
  </sheetViews>
  <sheetFormatPr defaultRowHeight="12.75" x14ac:dyDescent="0.2"/>
  <cols>
    <col min="1" max="1" width="39" customWidth="1"/>
    <col min="2" max="2" width="1.28515625" customWidth="1"/>
    <col min="3" max="3" width="16" bestFit="1" customWidth="1"/>
    <col min="4" max="4" width="1.28515625" customWidth="1"/>
    <col min="5" max="5" width="14.85546875" bestFit="1" customWidth="1"/>
    <col min="6" max="6" width="1.28515625" customWidth="1"/>
    <col min="7" max="7" width="16.140625" bestFit="1" customWidth="1"/>
    <col min="8" max="8" width="1.28515625" customWidth="1"/>
    <col min="9" max="9" width="17.85546875" bestFit="1" customWidth="1"/>
    <col min="10" max="10" width="1.28515625" customWidth="1"/>
    <col min="11" max="11" width="12.140625" bestFit="1" customWidth="1"/>
    <col min="12" max="12" width="1.28515625" customWidth="1"/>
    <col min="13" max="13" width="17.7109375" bestFit="1" customWidth="1"/>
    <col min="14" max="14" width="0.28515625" customWidth="1"/>
  </cols>
  <sheetData>
    <row r="1" spans="1:13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ht="21.75" customHeight="1" x14ac:dyDescent="0.2">
      <c r="A2" s="51" t="s">
        <v>129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3" ht="14.45" customHeight="1" x14ac:dyDescent="0.2"/>
    <row r="5" spans="1:13" ht="14.45" customHeight="1" x14ac:dyDescent="0.2">
      <c r="A5" s="52" t="s">
        <v>239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3" ht="14.45" customHeight="1" x14ac:dyDescent="0.2">
      <c r="A6" s="53" t="s">
        <v>132</v>
      </c>
      <c r="C6" s="53" t="s">
        <v>148</v>
      </c>
      <c r="D6" s="53"/>
      <c r="E6" s="53"/>
      <c r="F6" s="53"/>
      <c r="G6" s="53"/>
      <c r="I6" s="53" t="s">
        <v>149</v>
      </c>
      <c r="J6" s="53"/>
      <c r="K6" s="53"/>
      <c r="L6" s="53"/>
      <c r="M6" s="53"/>
    </row>
    <row r="7" spans="1:13" ht="29.1" customHeight="1" x14ac:dyDescent="0.2">
      <c r="A7" s="53"/>
      <c r="C7" s="11" t="s">
        <v>213</v>
      </c>
      <c r="D7" s="3"/>
      <c r="E7" s="11" t="s">
        <v>209</v>
      </c>
      <c r="F7" s="3"/>
      <c r="G7" s="11" t="s">
        <v>214</v>
      </c>
      <c r="I7" s="11" t="s">
        <v>213</v>
      </c>
      <c r="J7" s="3"/>
      <c r="K7" s="11" t="s">
        <v>209</v>
      </c>
      <c r="L7" s="3"/>
      <c r="M7" s="11" t="s">
        <v>214</v>
      </c>
    </row>
    <row r="8" spans="1:13" ht="21.75" customHeight="1" x14ac:dyDescent="0.2">
      <c r="A8" s="6" t="s">
        <v>246</v>
      </c>
      <c r="C8" s="23">
        <v>172603143144</v>
      </c>
      <c r="D8" s="17"/>
      <c r="E8" s="23">
        <v>67211451</v>
      </c>
      <c r="F8" s="17"/>
      <c r="G8" s="23">
        <v>172535931693</v>
      </c>
      <c r="H8" s="17"/>
      <c r="I8" s="23">
        <v>1011092382812</v>
      </c>
      <c r="J8" s="17"/>
      <c r="K8" s="23">
        <v>67211451</v>
      </c>
      <c r="L8" s="17"/>
      <c r="M8" s="23">
        <v>1011025171361</v>
      </c>
    </row>
    <row r="9" spans="1:13" ht="21.75" customHeight="1" x14ac:dyDescent="0.2">
      <c r="A9" s="7" t="s">
        <v>247</v>
      </c>
      <c r="C9" s="24">
        <v>390148</v>
      </c>
      <c r="D9" s="17"/>
      <c r="E9" s="24">
        <v>0</v>
      </c>
      <c r="F9" s="17"/>
      <c r="G9" s="24">
        <v>390148</v>
      </c>
      <c r="H9" s="17"/>
      <c r="I9" s="24">
        <v>5918797</v>
      </c>
      <c r="J9" s="17"/>
      <c r="K9" s="24">
        <v>0</v>
      </c>
      <c r="L9" s="17"/>
      <c r="M9" s="24">
        <v>5918797</v>
      </c>
    </row>
    <row r="10" spans="1:13" ht="21.75" customHeight="1" x14ac:dyDescent="0.2">
      <c r="A10" s="7" t="s">
        <v>248</v>
      </c>
      <c r="C10" s="24">
        <v>392815</v>
      </c>
      <c r="D10" s="17"/>
      <c r="E10" s="24">
        <v>0</v>
      </c>
      <c r="F10" s="17"/>
      <c r="G10" s="24">
        <v>392815</v>
      </c>
      <c r="H10" s="17"/>
      <c r="I10" s="24">
        <v>552356414361</v>
      </c>
      <c r="J10" s="17"/>
      <c r="K10" s="24">
        <v>0</v>
      </c>
      <c r="L10" s="17"/>
      <c r="M10" s="24">
        <v>552356414361</v>
      </c>
    </row>
    <row r="11" spans="1:13" ht="21.75" customHeight="1" x14ac:dyDescent="0.2">
      <c r="A11" s="7" t="s">
        <v>249</v>
      </c>
      <c r="C11" s="24">
        <v>1186602</v>
      </c>
      <c r="D11" s="17"/>
      <c r="E11" s="24">
        <v>0</v>
      </c>
      <c r="F11" s="17"/>
      <c r="G11" s="24">
        <v>1186602</v>
      </c>
      <c r="H11" s="17"/>
      <c r="I11" s="24">
        <v>274164105805</v>
      </c>
      <c r="J11" s="17"/>
      <c r="K11" s="24">
        <v>0</v>
      </c>
      <c r="L11" s="17"/>
      <c r="M11" s="24">
        <v>274164105805</v>
      </c>
    </row>
    <row r="12" spans="1:13" ht="21.75" customHeight="1" x14ac:dyDescent="0.2">
      <c r="A12" s="7" t="s">
        <v>259</v>
      </c>
      <c r="C12" s="24">
        <v>0</v>
      </c>
      <c r="D12" s="17"/>
      <c r="E12" s="24">
        <v>0</v>
      </c>
      <c r="F12" s="17"/>
      <c r="G12" s="24">
        <v>0</v>
      </c>
      <c r="H12" s="17"/>
      <c r="I12" s="24">
        <v>16175</v>
      </c>
      <c r="J12" s="17"/>
      <c r="K12" s="24">
        <v>0</v>
      </c>
      <c r="L12" s="17"/>
      <c r="M12" s="24">
        <v>16175</v>
      </c>
    </row>
    <row r="13" spans="1:13" ht="21.75" customHeight="1" x14ac:dyDescent="0.2">
      <c r="A13" s="7" t="s">
        <v>250</v>
      </c>
      <c r="C13" s="24">
        <v>0</v>
      </c>
      <c r="D13" s="17"/>
      <c r="E13" s="24">
        <v>0</v>
      </c>
      <c r="F13" s="17"/>
      <c r="G13" s="24">
        <v>0</v>
      </c>
      <c r="H13" s="17"/>
      <c r="I13" s="24">
        <v>912754</v>
      </c>
      <c r="J13" s="17"/>
      <c r="K13" s="24">
        <v>0</v>
      </c>
      <c r="L13" s="17"/>
      <c r="M13" s="24">
        <v>912754</v>
      </c>
    </row>
    <row r="14" spans="1:13" ht="21.75" customHeight="1" x14ac:dyDescent="0.2">
      <c r="A14" s="7" t="s">
        <v>251</v>
      </c>
      <c r="C14" s="24">
        <v>1939409</v>
      </c>
      <c r="D14" s="17"/>
      <c r="E14" s="24">
        <v>0</v>
      </c>
      <c r="F14" s="17"/>
      <c r="G14" s="24">
        <v>1939409</v>
      </c>
      <c r="H14" s="17"/>
      <c r="I14" s="24">
        <v>669057333563</v>
      </c>
      <c r="J14" s="17"/>
      <c r="K14" s="24">
        <v>0</v>
      </c>
      <c r="L14" s="17"/>
      <c r="M14" s="24">
        <v>669057333563</v>
      </c>
    </row>
    <row r="15" spans="1:13" ht="21.75" customHeight="1" x14ac:dyDescent="0.2">
      <c r="A15" s="7" t="s">
        <v>256</v>
      </c>
      <c r="C15" s="24">
        <v>13596</v>
      </c>
      <c r="D15" s="17"/>
      <c r="E15" s="24">
        <v>0</v>
      </c>
      <c r="F15" s="17"/>
      <c r="G15" s="24">
        <v>13596</v>
      </c>
      <c r="H15" s="17"/>
      <c r="I15" s="24">
        <v>215210</v>
      </c>
      <c r="J15" s="17"/>
      <c r="K15" s="24">
        <v>0</v>
      </c>
      <c r="L15" s="17"/>
      <c r="M15" s="24">
        <v>215210</v>
      </c>
    </row>
    <row r="16" spans="1:13" ht="21.75" customHeight="1" x14ac:dyDescent="0.2">
      <c r="A16" s="7" t="s">
        <v>255</v>
      </c>
      <c r="C16" s="24">
        <v>0</v>
      </c>
      <c r="D16" s="17"/>
      <c r="E16" s="24">
        <v>0</v>
      </c>
      <c r="F16" s="17"/>
      <c r="G16" s="24">
        <v>0</v>
      </c>
      <c r="H16" s="17"/>
      <c r="I16" s="24">
        <v>7520547900</v>
      </c>
      <c r="J16" s="17"/>
      <c r="K16" s="24">
        <v>0</v>
      </c>
      <c r="L16" s="17"/>
      <c r="M16" s="24">
        <v>7520547900</v>
      </c>
    </row>
    <row r="17" spans="1:13" ht="21.75" customHeight="1" x14ac:dyDescent="0.2">
      <c r="A17" s="7" t="s">
        <v>252</v>
      </c>
      <c r="C17" s="24">
        <v>27299219159</v>
      </c>
      <c r="D17" s="17"/>
      <c r="E17" s="24">
        <v>46105154</v>
      </c>
      <c r="F17" s="17"/>
      <c r="G17" s="24">
        <v>27253114005</v>
      </c>
      <c r="H17" s="17"/>
      <c r="I17" s="24">
        <v>333719602976</v>
      </c>
      <c r="J17" s="17"/>
      <c r="K17" s="24">
        <v>66231094</v>
      </c>
      <c r="L17" s="17"/>
      <c r="M17" s="24">
        <v>333653371882</v>
      </c>
    </row>
    <row r="18" spans="1:13" ht="21.75" customHeight="1" x14ac:dyDescent="0.2">
      <c r="A18" s="7" t="s">
        <v>253</v>
      </c>
      <c r="C18" s="24">
        <v>9032465745</v>
      </c>
      <c r="D18" s="17"/>
      <c r="E18" s="24">
        <v>113623605</v>
      </c>
      <c r="F18" s="17"/>
      <c r="G18" s="24">
        <v>8918842140</v>
      </c>
      <c r="H18" s="17"/>
      <c r="I18" s="24">
        <v>431325953007</v>
      </c>
      <c r="J18" s="17"/>
      <c r="K18" s="24">
        <v>113623605</v>
      </c>
      <c r="L18" s="17"/>
      <c r="M18" s="24">
        <v>431212329402</v>
      </c>
    </row>
    <row r="19" spans="1:13" ht="21.75" customHeight="1" x14ac:dyDescent="0.2">
      <c r="A19" s="7" t="s">
        <v>254</v>
      </c>
      <c r="C19" s="24">
        <v>134931737543</v>
      </c>
      <c r="D19" s="17"/>
      <c r="E19" s="24">
        <v>2646735</v>
      </c>
      <c r="F19" s="17"/>
      <c r="G19" s="24">
        <v>134929090808</v>
      </c>
      <c r="H19" s="17"/>
      <c r="I19" s="24">
        <v>1646787317519</v>
      </c>
      <c r="J19" s="17"/>
      <c r="K19" s="24">
        <v>520653519</v>
      </c>
      <c r="L19" s="17"/>
      <c r="M19" s="24">
        <v>1646266664000</v>
      </c>
    </row>
    <row r="20" spans="1:13" ht="21.75" customHeight="1" thickBot="1" x14ac:dyDescent="0.25">
      <c r="A20" s="5" t="s">
        <v>24</v>
      </c>
      <c r="C20" s="21">
        <f>SUM(C8:C19)</f>
        <v>343870488161</v>
      </c>
      <c r="D20" s="17"/>
      <c r="E20" s="21">
        <f>SUM(E8:E19)</f>
        <v>229586945</v>
      </c>
      <c r="F20" s="17"/>
      <c r="G20" s="21">
        <f>SUM(G8:G19)</f>
        <v>343640901216</v>
      </c>
      <c r="H20" s="17"/>
      <c r="I20" s="21">
        <f>SUM(I8:I19)</f>
        <v>4926030720879</v>
      </c>
      <c r="J20" s="17"/>
      <c r="K20" s="21">
        <f>SUM(K8:K19)</f>
        <v>767719669</v>
      </c>
      <c r="L20" s="17"/>
      <c r="M20" s="21">
        <f>SUM(M8:M19)</f>
        <v>4925263001210</v>
      </c>
    </row>
    <row r="21" spans="1:13" ht="13.5" thickTop="1" x14ac:dyDescent="0.2"/>
    <row r="23" spans="1:13" x14ac:dyDescent="0.2">
      <c r="I23" s="38"/>
    </row>
    <row r="24" spans="1:13" x14ac:dyDescent="0.2">
      <c r="E24" s="38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X49"/>
  <sheetViews>
    <sheetView rightToLeft="1" topLeftCell="A22" workbookViewId="0">
      <selection activeCell="Q53" sqref="Q53"/>
    </sheetView>
  </sheetViews>
  <sheetFormatPr defaultRowHeight="12.75" x14ac:dyDescent="0.2"/>
  <cols>
    <col min="1" max="1" width="40.28515625" customWidth="1"/>
    <col min="2" max="2" width="1.28515625" customWidth="1"/>
    <col min="3" max="3" width="9.7109375" bestFit="1" customWidth="1"/>
    <col min="4" max="4" width="1.28515625" customWidth="1"/>
    <col min="5" max="5" width="17.28515625" bestFit="1" customWidth="1"/>
    <col min="6" max="6" width="1.28515625" customWidth="1"/>
    <col min="7" max="7" width="17.85546875" bestFit="1" customWidth="1"/>
    <col min="8" max="8" width="1.28515625" customWidth="1"/>
    <col min="9" max="9" width="21.85546875" bestFit="1" customWidth="1"/>
    <col min="10" max="10" width="1.28515625" customWidth="1"/>
    <col min="11" max="11" width="12.140625" bestFit="1" customWidth="1"/>
    <col min="12" max="12" width="1.28515625" customWidth="1"/>
    <col min="13" max="13" width="19" bestFit="1" customWidth="1"/>
    <col min="14" max="14" width="1.28515625" customWidth="1"/>
    <col min="15" max="15" width="18.85546875" bestFit="1" customWidth="1"/>
    <col min="16" max="16" width="1.28515625" customWidth="1"/>
    <col min="17" max="17" width="14.28515625" customWidth="1"/>
    <col min="18" max="18" width="3" customWidth="1"/>
    <col min="19" max="19" width="0.28515625" customWidth="1"/>
  </cols>
  <sheetData>
    <row r="1" spans="1:24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24" ht="21.75" customHeight="1" x14ac:dyDescent="0.2">
      <c r="A2" s="51" t="s">
        <v>129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1:24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</row>
    <row r="4" spans="1:24" ht="14.45" customHeight="1" x14ac:dyDescent="0.2"/>
    <row r="5" spans="1:24" ht="14.45" customHeight="1" x14ac:dyDescent="0.2">
      <c r="A5" s="52" t="s">
        <v>240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</row>
    <row r="6" spans="1:24" ht="14.45" customHeight="1" x14ac:dyDescent="0.2">
      <c r="A6" s="53" t="s">
        <v>132</v>
      </c>
      <c r="C6" s="53" t="s">
        <v>148</v>
      </c>
      <c r="D6" s="53"/>
      <c r="E6" s="53"/>
      <c r="F6" s="53"/>
      <c r="G6" s="53"/>
      <c r="H6" s="53"/>
      <c r="I6" s="53"/>
      <c r="K6" s="53" t="s">
        <v>149</v>
      </c>
      <c r="L6" s="53"/>
      <c r="M6" s="53"/>
      <c r="N6" s="53"/>
      <c r="O6" s="53"/>
      <c r="P6" s="53"/>
      <c r="Q6" s="53"/>
      <c r="R6" s="53"/>
    </row>
    <row r="7" spans="1:24" ht="37.5" customHeight="1" x14ac:dyDescent="0.2">
      <c r="A7" s="53"/>
      <c r="C7" s="11" t="s">
        <v>8</v>
      </c>
      <c r="D7" s="3"/>
      <c r="E7" s="11" t="s">
        <v>241</v>
      </c>
      <c r="F7" s="3"/>
      <c r="G7" s="11" t="s">
        <v>242</v>
      </c>
      <c r="H7" s="3"/>
      <c r="I7" s="11" t="s">
        <v>243</v>
      </c>
      <c r="K7" s="11" t="s">
        <v>8</v>
      </c>
      <c r="L7" s="3"/>
      <c r="M7" s="11" t="s">
        <v>241</v>
      </c>
      <c r="N7" s="3"/>
      <c r="O7" s="11" t="s">
        <v>242</v>
      </c>
      <c r="P7" s="3"/>
      <c r="Q7" s="75" t="s">
        <v>243</v>
      </c>
      <c r="R7" s="75"/>
    </row>
    <row r="8" spans="1:24" ht="21.75" customHeight="1" x14ac:dyDescent="0.2">
      <c r="A8" s="6" t="s">
        <v>158</v>
      </c>
      <c r="C8" s="23">
        <v>0</v>
      </c>
      <c r="D8" s="17"/>
      <c r="E8" s="23">
        <v>0</v>
      </c>
      <c r="F8" s="17"/>
      <c r="G8" s="23">
        <v>0</v>
      </c>
      <c r="H8" s="17"/>
      <c r="I8" s="23">
        <v>0</v>
      </c>
      <c r="J8" s="17"/>
      <c r="K8" s="23">
        <v>352000</v>
      </c>
      <c r="L8" s="17"/>
      <c r="M8" s="23">
        <v>39607392000</v>
      </c>
      <c r="N8" s="17"/>
      <c r="O8" s="23">
        <v>38079008000</v>
      </c>
      <c r="P8" s="17"/>
      <c r="Q8" s="63">
        <v>1528384000</v>
      </c>
      <c r="R8" s="63"/>
    </row>
    <row r="9" spans="1:24" ht="21.75" customHeight="1" x14ac:dyDescent="0.2">
      <c r="A9" s="7" t="s">
        <v>154</v>
      </c>
      <c r="C9" s="24">
        <v>0</v>
      </c>
      <c r="D9" s="17"/>
      <c r="E9" s="24">
        <v>0</v>
      </c>
      <c r="F9" s="17"/>
      <c r="G9" s="24">
        <v>0</v>
      </c>
      <c r="H9" s="17"/>
      <c r="I9" s="24">
        <v>0</v>
      </c>
      <c r="J9" s="17"/>
      <c r="K9" s="24">
        <v>172900000</v>
      </c>
      <c r="L9" s="17"/>
      <c r="M9" s="24">
        <v>186247759407</v>
      </c>
      <c r="N9" s="17"/>
      <c r="O9" s="24">
        <v>209092481845</v>
      </c>
      <c r="P9" s="17"/>
      <c r="Q9" s="65">
        <v>-22844722438</v>
      </c>
      <c r="R9" s="65"/>
      <c r="X9" s="8"/>
    </row>
    <row r="10" spans="1:24" ht="21.75" customHeight="1" x14ac:dyDescent="0.2">
      <c r="A10" s="7" t="s">
        <v>53</v>
      </c>
      <c r="C10" s="24">
        <v>30000</v>
      </c>
      <c r="D10" s="17"/>
      <c r="E10" s="24">
        <v>30000000000</v>
      </c>
      <c r="F10" s="17"/>
      <c r="G10" s="24">
        <f>23515437054+5830043113</f>
        <v>29345480167</v>
      </c>
      <c r="H10" s="17"/>
      <c r="I10" s="24">
        <f>E10-G10</f>
        <v>654519833</v>
      </c>
      <c r="J10" s="17"/>
      <c r="K10" s="24">
        <v>30000</v>
      </c>
      <c r="L10" s="17"/>
      <c r="M10" s="24">
        <v>30000000000</v>
      </c>
      <c r="N10" s="17"/>
      <c r="O10" s="24">
        <v>23515437054</v>
      </c>
      <c r="P10" s="17"/>
      <c r="Q10" s="65">
        <v>6484562946</v>
      </c>
      <c r="R10" s="65"/>
      <c r="X10" s="8"/>
    </row>
    <row r="11" spans="1:24" ht="21.75" customHeight="1" x14ac:dyDescent="0.2">
      <c r="A11" s="7" t="s">
        <v>86</v>
      </c>
      <c r="C11" s="24">
        <v>4604052</v>
      </c>
      <c r="D11" s="17"/>
      <c r="E11" s="24">
        <v>3666136876815</v>
      </c>
      <c r="F11" s="17"/>
      <c r="G11" s="24">
        <f>4250000401200-548553196927</f>
        <v>3701447204273</v>
      </c>
      <c r="H11" s="17"/>
      <c r="I11" s="24">
        <f>E11-G11</f>
        <v>-35310327458</v>
      </c>
      <c r="J11" s="17"/>
      <c r="K11" s="24">
        <v>4604052</v>
      </c>
      <c r="L11" s="17"/>
      <c r="M11" s="24">
        <v>3666136876815</v>
      </c>
      <c r="N11" s="17"/>
      <c r="O11" s="24">
        <v>4250000401200</v>
      </c>
      <c r="P11" s="17"/>
      <c r="Q11" s="65">
        <v>-583863524385</v>
      </c>
      <c r="R11" s="65"/>
    </row>
    <row r="12" spans="1:24" ht="21.75" customHeight="1" x14ac:dyDescent="0.2">
      <c r="A12" s="7" t="s">
        <v>163</v>
      </c>
      <c r="C12" s="24">
        <v>0</v>
      </c>
      <c r="D12" s="17"/>
      <c r="E12" s="24">
        <v>0</v>
      </c>
      <c r="F12" s="17"/>
      <c r="G12" s="24">
        <v>0</v>
      </c>
      <c r="H12" s="17"/>
      <c r="I12" s="24">
        <v>0</v>
      </c>
      <c r="J12" s="17"/>
      <c r="K12" s="24">
        <v>100</v>
      </c>
      <c r="L12" s="17"/>
      <c r="M12" s="24">
        <v>100000000</v>
      </c>
      <c r="N12" s="17"/>
      <c r="O12" s="24">
        <v>99752916</v>
      </c>
      <c r="P12" s="17"/>
      <c r="Q12" s="65">
        <v>247084</v>
      </c>
      <c r="R12" s="65"/>
    </row>
    <row r="13" spans="1:24" ht="21.75" customHeight="1" x14ac:dyDescent="0.2">
      <c r="A13" s="7" t="s">
        <v>164</v>
      </c>
      <c r="C13" s="24">
        <v>0</v>
      </c>
      <c r="D13" s="17"/>
      <c r="E13" s="24">
        <v>0</v>
      </c>
      <c r="F13" s="17"/>
      <c r="G13" s="24">
        <v>0</v>
      </c>
      <c r="H13" s="17"/>
      <c r="I13" s="24">
        <v>0</v>
      </c>
      <c r="J13" s="17"/>
      <c r="K13" s="24">
        <v>3018</v>
      </c>
      <c r="L13" s="17"/>
      <c r="M13" s="24">
        <v>2736494925</v>
      </c>
      <c r="N13" s="17"/>
      <c r="O13" s="24">
        <v>2737487078</v>
      </c>
      <c r="P13" s="17"/>
      <c r="Q13" s="65">
        <v>-992153</v>
      </c>
      <c r="R13" s="65"/>
    </row>
    <row r="14" spans="1:24" ht="21.75" customHeight="1" x14ac:dyDescent="0.2">
      <c r="A14" s="7" t="s">
        <v>165</v>
      </c>
      <c r="C14" s="24">
        <v>0</v>
      </c>
      <c r="D14" s="17"/>
      <c r="E14" s="24">
        <v>0</v>
      </c>
      <c r="F14" s="17"/>
      <c r="G14" s="24">
        <v>0</v>
      </c>
      <c r="H14" s="17"/>
      <c r="I14" s="24">
        <v>0</v>
      </c>
      <c r="J14" s="17"/>
      <c r="K14" s="24">
        <v>1080</v>
      </c>
      <c r="L14" s="17"/>
      <c r="M14" s="24">
        <v>1065766796</v>
      </c>
      <c r="N14" s="17"/>
      <c r="O14" s="24">
        <v>1080195750</v>
      </c>
      <c r="P14" s="17"/>
      <c r="Q14" s="65">
        <v>-14428954</v>
      </c>
      <c r="R14" s="65"/>
    </row>
    <row r="15" spans="1:24" ht="21.75" customHeight="1" x14ac:dyDescent="0.2">
      <c r="A15" s="7" t="s">
        <v>166</v>
      </c>
      <c r="C15" s="24">
        <v>0</v>
      </c>
      <c r="D15" s="17"/>
      <c r="E15" s="24">
        <v>0</v>
      </c>
      <c r="F15" s="17"/>
      <c r="G15" s="24">
        <v>0</v>
      </c>
      <c r="H15" s="17"/>
      <c r="I15" s="24">
        <v>0</v>
      </c>
      <c r="J15" s="17"/>
      <c r="K15" s="24">
        <v>263000</v>
      </c>
      <c r="L15" s="17"/>
      <c r="M15" s="24">
        <v>263000000000</v>
      </c>
      <c r="N15" s="17"/>
      <c r="O15" s="24">
        <v>256562589600</v>
      </c>
      <c r="P15" s="17"/>
      <c r="Q15" s="65">
        <v>6437410400</v>
      </c>
      <c r="R15" s="65"/>
    </row>
    <row r="16" spans="1:24" ht="21.75" customHeight="1" x14ac:dyDescent="0.2">
      <c r="A16" s="7" t="s">
        <v>167</v>
      </c>
      <c r="C16" s="24">
        <v>0</v>
      </c>
      <c r="D16" s="17"/>
      <c r="E16" s="24">
        <v>0</v>
      </c>
      <c r="F16" s="17"/>
      <c r="G16" s="24">
        <v>0</v>
      </c>
      <c r="H16" s="17"/>
      <c r="I16" s="24">
        <v>0</v>
      </c>
      <c r="J16" s="17"/>
      <c r="K16" s="24">
        <v>1297</v>
      </c>
      <c r="L16" s="17"/>
      <c r="M16" s="24">
        <v>1296764920</v>
      </c>
      <c r="N16" s="17"/>
      <c r="O16" s="24">
        <v>1297235080</v>
      </c>
      <c r="P16" s="17"/>
      <c r="Q16" s="65">
        <v>-470160</v>
      </c>
      <c r="R16" s="65"/>
    </row>
    <row r="17" spans="1:18" ht="21.75" customHeight="1" x14ac:dyDescent="0.2">
      <c r="A17" s="7" t="s">
        <v>168</v>
      </c>
      <c r="C17" s="24">
        <v>0</v>
      </c>
      <c r="D17" s="17"/>
      <c r="E17" s="24">
        <v>0</v>
      </c>
      <c r="F17" s="17"/>
      <c r="G17" s="24">
        <v>0</v>
      </c>
      <c r="H17" s="17"/>
      <c r="I17" s="24">
        <v>0</v>
      </c>
      <c r="J17" s="17"/>
      <c r="K17" s="24">
        <v>5000</v>
      </c>
      <c r="L17" s="17"/>
      <c r="M17" s="24">
        <v>4749139063</v>
      </c>
      <c r="N17" s="17"/>
      <c r="O17" s="24">
        <v>5000906250</v>
      </c>
      <c r="P17" s="17"/>
      <c r="Q17" s="65">
        <v>-251767187</v>
      </c>
      <c r="R17" s="65"/>
    </row>
    <row r="18" spans="1:18" ht="21.75" customHeight="1" x14ac:dyDescent="0.2">
      <c r="A18" s="7" t="s">
        <v>169</v>
      </c>
      <c r="C18" s="24">
        <v>0</v>
      </c>
      <c r="D18" s="17"/>
      <c r="E18" s="24">
        <v>0</v>
      </c>
      <c r="F18" s="17"/>
      <c r="G18" s="24">
        <v>0</v>
      </c>
      <c r="H18" s="17"/>
      <c r="I18" s="24">
        <v>0</v>
      </c>
      <c r="J18" s="17"/>
      <c r="K18" s="24">
        <v>10000</v>
      </c>
      <c r="L18" s="17"/>
      <c r="M18" s="24">
        <v>9998187500</v>
      </c>
      <c r="N18" s="17"/>
      <c r="O18" s="24">
        <v>10001812500</v>
      </c>
      <c r="P18" s="17"/>
      <c r="Q18" s="65">
        <v>-3625000</v>
      </c>
      <c r="R18" s="65"/>
    </row>
    <row r="19" spans="1:18" ht="21.75" customHeight="1" x14ac:dyDescent="0.2">
      <c r="A19" s="7" t="s">
        <v>170</v>
      </c>
      <c r="C19" s="24">
        <v>0</v>
      </c>
      <c r="D19" s="17"/>
      <c r="E19" s="24">
        <v>0</v>
      </c>
      <c r="F19" s="17"/>
      <c r="G19" s="24">
        <v>0</v>
      </c>
      <c r="H19" s="17"/>
      <c r="I19" s="24">
        <v>0</v>
      </c>
      <c r="J19" s="17"/>
      <c r="K19" s="24">
        <v>4000</v>
      </c>
      <c r="L19" s="17"/>
      <c r="M19" s="24">
        <v>3673334088</v>
      </c>
      <c r="N19" s="17"/>
      <c r="O19" s="24">
        <v>3674665912</v>
      </c>
      <c r="P19" s="17"/>
      <c r="Q19" s="65">
        <v>-1331824</v>
      </c>
      <c r="R19" s="65"/>
    </row>
    <row r="20" spans="1:18" ht="21.75" customHeight="1" x14ac:dyDescent="0.2">
      <c r="A20" s="7" t="s">
        <v>171</v>
      </c>
      <c r="C20" s="24">
        <v>0</v>
      </c>
      <c r="D20" s="17"/>
      <c r="E20" s="24">
        <v>0</v>
      </c>
      <c r="F20" s="17"/>
      <c r="G20" s="24">
        <v>0</v>
      </c>
      <c r="H20" s="17"/>
      <c r="I20" s="24">
        <v>0</v>
      </c>
      <c r="J20" s="17"/>
      <c r="K20" s="24">
        <v>40000</v>
      </c>
      <c r="L20" s="17"/>
      <c r="M20" s="24">
        <v>36193438750</v>
      </c>
      <c r="N20" s="17"/>
      <c r="O20" s="24">
        <v>36206561250</v>
      </c>
      <c r="P20" s="17"/>
      <c r="Q20" s="65">
        <v>-13122500</v>
      </c>
      <c r="R20" s="65"/>
    </row>
    <row r="21" spans="1:18" ht="21.75" customHeight="1" x14ac:dyDescent="0.2">
      <c r="A21" s="7" t="s">
        <v>172</v>
      </c>
      <c r="C21" s="24">
        <v>0</v>
      </c>
      <c r="D21" s="17"/>
      <c r="E21" s="24">
        <v>0</v>
      </c>
      <c r="F21" s="17"/>
      <c r="G21" s="24">
        <v>0</v>
      </c>
      <c r="H21" s="17"/>
      <c r="I21" s="24">
        <v>0</v>
      </c>
      <c r="J21" s="17"/>
      <c r="K21" s="24">
        <v>2000</v>
      </c>
      <c r="L21" s="17"/>
      <c r="M21" s="24">
        <v>1759760986</v>
      </c>
      <c r="N21" s="17"/>
      <c r="O21" s="24">
        <v>1760399014</v>
      </c>
      <c r="P21" s="17"/>
      <c r="Q21" s="65">
        <v>-638028</v>
      </c>
      <c r="R21" s="65"/>
    </row>
    <row r="22" spans="1:18" ht="21.75" customHeight="1" x14ac:dyDescent="0.2">
      <c r="A22" s="7" t="s">
        <v>173</v>
      </c>
      <c r="C22" s="24">
        <v>0</v>
      </c>
      <c r="D22" s="17"/>
      <c r="E22" s="24">
        <v>0</v>
      </c>
      <c r="F22" s="17"/>
      <c r="G22" s="24">
        <v>0</v>
      </c>
      <c r="H22" s="17"/>
      <c r="I22" s="24">
        <v>0</v>
      </c>
      <c r="J22" s="17"/>
      <c r="K22" s="24">
        <v>25000</v>
      </c>
      <c r="L22" s="17"/>
      <c r="M22" s="24">
        <v>18912071567</v>
      </c>
      <c r="N22" s="17"/>
      <c r="O22" s="24">
        <v>19348506280</v>
      </c>
      <c r="P22" s="17"/>
      <c r="Q22" s="65">
        <v>-436434713</v>
      </c>
      <c r="R22" s="65"/>
    </row>
    <row r="23" spans="1:18" ht="21.75" customHeight="1" x14ac:dyDescent="0.2">
      <c r="A23" s="7" t="s">
        <v>174</v>
      </c>
      <c r="C23" s="24">
        <v>0</v>
      </c>
      <c r="D23" s="17"/>
      <c r="E23" s="24">
        <v>0</v>
      </c>
      <c r="F23" s="17"/>
      <c r="G23" s="24">
        <v>0</v>
      </c>
      <c r="H23" s="17"/>
      <c r="I23" s="24">
        <v>0</v>
      </c>
      <c r="J23" s="17"/>
      <c r="K23" s="24">
        <v>1112</v>
      </c>
      <c r="L23" s="17"/>
      <c r="M23" s="24">
        <v>1003398103</v>
      </c>
      <c r="N23" s="17"/>
      <c r="O23" s="24">
        <v>1003761894</v>
      </c>
      <c r="P23" s="17"/>
      <c r="Q23" s="65">
        <v>-363791</v>
      </c>
      <c r="R23" s="65"/>
    </row>
    <row r="24" spans="1:18" ht="21.75" customHeight="1" x14ac:dyDescent="0.2">
      <c r="A24" s="7" t="s">
        <v>175</v>
      </c>
      <c r="C24" s="24">
        <v>0</v>
      </c>
      <c r="D24" s="17"/>
      <c r="E24" s="24">
        <v>0</v>
      </c>
      <c r="F24" s="17"/>
      <c r="G24" s="24">
        <v>0</v>
      </c>
      <c r="H24" s="17"/>
      <c r="I24" s="24">
        <v>0</v>
      </c>
      <c r="J24" s="17"/>
      <c r="K24" s="24">
        <v>63900</v>
      </c>
      <c r="L24" s="17"/>
      <c r="M24" s="24">
        <v>63900000000</v>
      </c>
      <c r="N24" s="17"/>
      <c r="O24" s="24">
        <v>51404621223</v>
      </c>
      <c r="P24" s="17"/>
      <c r="Q24" s="65">
        <v>12495378777</v>
      </c>
      <c r="R24" s="65"/>
    </row>
    <row r="25" spans="1:18" ht="21.75" customHeight="1" x14ac:dyDescent="0.2">
      <c r="A25" s="7" t="s">
        <v>176</v>
      </c>
      <c r="C25" s="24">
        <v>0</v>
      </c>
      <c r="D25" s="17"/>
      <c r="E25" s="24">
        <v>0</v>
      </c>
      <c r="F25" s="17"/>
      <c r="G25" s="24">
        <v>0</v>
      </c>
      <c r="H25" s="17"/>
      <c r="I25" s="24">
        <v>0</v>
      </c>
      <c r="J25" s="17"/>
      <c r="K25" s="24">
        <v>2961</v>
      </c>
      <c r="L25" s="17"/>
      <c r="M25" s="24">
        <v>2671818149</v>
      </c>
      <c r="N25" s="17"/>
      <c r="O25" s="24">
        <v>2672786851</v>
      </c>
      <c r="P25" s="17"/>
      <c r="Q25" s="65">
        <v>-968702</v>
      </c>
      <c r="R25" s="65"/>
    </row>
    <row r="26" spans="1:18" ht="21.75" customHeight="1" x14ac:dyDescent="0.2">
      <c r="A26" s="7" t="s">
        <v>177</v>
      </c>
      <c r="C26" s="24">
        <v>0</v>
      </c>
      <c r="D26" s="17"/>
      <c r="E26" s="24">
        <v>0</v>
      </c>
      <c r="F26" s="17"/>
      <c r="G26" s="24">
        <v>0</v>
      </c>
      <c r="H26" s="17"/>
      <c r="I26" s="24">
        <v>0</v>
      </c>
      <c r="J26" s="17"/>
      <c r="K26" s="24">
        <v>2745000</v>
      </c>
      <c r="L26" s="17"/>
      <c r="M26" s="24">
        <v>2745000000000</v>
      </c>
      <c r="N26" s="17"/>
      <c r="O26" s="24">
        <v>2647347081356</v>
      </c>
      <c r="P26" s="17"/>
      <c r="Q26" s="65">
        <v>97652918644</v>
      </c>
      <c r="R26" s="65"/>
    </row>
    <row r="27" spans="1:18" ht="21.75" customHeight="1" x14ac:dyDescent="0.2">
      <c r="A27" s="7" t="s">
        <v>178</v>
      </c>
      <c r="C27" s="24">
        <v>0</v>
      </c>
      <c r="D27" s="17"/>
      <c r="E27" s="24">
        <v>0</v>
      </c>
      <c r="F27" s="17"/>
      <c r="G27" s="24">
        <v>0</v>
      </c>
      <c r="H27" s="17"/>
      <c r="I27" s="24">
        <v>0</v>
      </c>
      <c r="J27" s="17"/>
      <c r="K27" s="24">
        <v>322473</v>
      </c>
      <c r="L27" s="17"/>
      <c r="M27" s="24">
        <v>322473000000</v>
      </c>
      <c r="N27" s="17"/>
      <c r="O27" s="24">
        <v>317304281123</v>
      </c>
      <c r="P27" s="17"/>
      <c r="Q27" s="65">
        <v>5168718877</v>
      </c>
      <c r="R27" s="65"/>
    </row>
    <row r="28" spans="1:18" ht="21.75" customHeight="1" x14ac:dyDescent="0.2">
      <c r="A28" s="7" t="s">
        <v>179</v>
      </c>
      <c r="C28" s="24">
        <v>0</v>
      </c>
      <c r="D28" s="17"/>
      <c r="E28" s="24">
        <v>0</v>
      </c>
      <c r="F28" s="17"/>
      <c r="G28" s="24">
        <v>0</v>
      </c>
      <c r="H28" s="17"/>
      <c r="I28" s="24">
        <v>0</v>
      </c>
      <c r="J28" s="17"/>
      <c r="K28" s="24">
        <v>2000</v>
      </c>
      <c r="L28" s="17"/>
      <c r="M28" s="24">
        <v>1999637500</v>
      </c>
      <c r="N28" s="17"/>
      <c r="O28" s="24">
        <v>1999637500</v>
      </c>
      <c r="P28" s="17"/>
      <c r="Q28" s="65">
        <v>0</v>
      </c>
      <c r="R28" s="65"/>
    </row>
    <row r="29" spans="1:18" ht="21.75" customHeight="1" x14ac:dyDescent="0.2">
      <c r="A29" s="7" t="s">
        <v>77</v>
      </c>
      <c r="C29" s="24">
        <v>0</v>
      </c>
      <c r="D29" s="17"/>
      <c r="E29" s="24">
        <v>0</v>
      </c>
      <c r="F29" s="17"/>
      <c r="G29" s="24">
        <v>0</v>
      </c>
      <c r="H29" s="17"/>
      <c r="I29" s="24">
        <v>0</v>
      </c>
      <c r="J29" s="17"/>
      <c r="K29" s="24">
        <v>3762630</v>
      </c>
      <c r="L29" s="17"/>
      <c r="M29" s="24">
        <v>3497194079800</v>
      </c>
      <c r="N29" s="17"/>
      <c r="O29" s="24">
        <v>3408888149779</v>
      </c>
      <c r="P29" s="17"/>
      <c r="Q29" s="65">
        <v>88305930021</v>
      </c>
      <c r="R29" s="65"/>
    </row>
    <row r="30" spans="1:18" ht="21.75" customHeight="1" x14ac:dyDescent="0.2">
      <c r="A30" s="7" t="s">
        <v>56</v>
      </c>
      <c r="C30" s="24">
        <v>0</v>
      </c>
      <c r="D30" s="17"/>
      <c r="E30" s="24">
        <v>0</v>
      </c>
      <c r="F30" s="17"/>
      <c r="G30" s="24">
        <v>0</v>
      </c>
      <c r="H30" s="17"/>
      <c r="I30" s="24">
        <v>0</v>
      </c>
      <c r="J30" s="17"/>
      <c r="K30" s="24">
        <v>1100</v>
      </c>
      <c r="L30" s="17"/>
      <c r="M30" s="24">
        <v>992570067</v>
      </c>
      <c r="N30" s="17"/>
      <c r="O30" s="24">
        <v>989822273</v>
      </c>
      <c r="P30" s="17"/>
      <c r="Q30" s="65">
        <v>2747794</v>
      </c>
      <c r="R30" s="65"/>
    </row>
    <row r="31" spans="1:18" ht="21.75" customHeight="1" x14ac:dyDescent="0.2">
      <c r="A31" s="7" t="s">
        <v>180</v>
      </c>
      <c r="C31" s="24">
        <v>0</v>
      </c>
      <c r="D31" s="17"/>
      <c r="E31" s="24">
        <v>0</v>
      </c>
      <c r="F31" s="17"/>
      <c r="G31" s="24">
        <v>0</v>
      </c>
      <c r="H31" s="17"/>
      <c r="I31" s="24">
        <v>0</v>
      </c>
      <c r="J31" s="17"/>
      <c r="K31" s="24">
        <v>1100</v>
      </c>
      <c r="L31" s="17"/>
      <c r="M31" s="24">
        <v>992570067</v>
      </c>
      <c r="N31" s="17"/>
      <c r="O31" s="24">
        <v>992929933</v>
      </c>
      <c r="P31" s="17"/>
      <c r="Q31" s="65">
        <v>-359866</v>
      </c>
      <c r="R31" s="65"/>
    </row>
    <row r="32" spans="1:18" ht="21.75" customHeight="1" x14ac:dyDescent="0.2">
      <c r="A32" s="7" t="s">
        <v>181</v>
      </c>
      <c r="C32" s="24">
        <v>0</v>
      </c>
      <c r="D32" s="17"/>
      <c r="E32" s="24">
        <v>0</v>
      </c>
      <c r="F32" s="17"/>
      <c r="G32" s="24">
        <v>0</v>
      </c>
      <c r="H32" s="17"/>
      <c r="I32" s="24">
        <v>0</v>
      </c>
      <c r="J32" s="17"/>
      <c r="K32" s="24">
        <v>3000</v>
      </c>
      <c r="L32" s="17"/>
      <c r="M32" s="24">
        <v>2999456250</v>
      </c>
      <c r="N32" s="17"/>
      <c r="O32" s="24">
        <v>2999456250</v>
      </c>
      <c r="P32" s="17"/>
      <c r="Q32" s="65">
        <v>0</v>
      </c>
      <c r="R32" s="65"/>
    </row>
    <row r="33" spans="1:18" ht="21.75" customHeight="1" x14ac:dyDescent="0.2">
      <c r="A33" s="7" t="s">
        <v>182</v>
      </c>
      <c r="C33" s="24">
        <v>0</v>
      </c>
      <c r="D33" s="17"/>
      <c r="E33" s="24">
        <v>0</v>
      </c>
      <c r="F33" s="17"/>
      <c r="G33" s="24">
        <v>0</v>
      </c>
      <c r="H33" s="17"/>
      <c r="I33" s="24">
        <v>0</v>
      </c>
      <c r="J33" s="17"/>
      <c r="K33" s="24">
        <v>3215000</v>
      </c>
      <c r="L33" s="17"/>
      <c r="M33" s="24">
        <v>3115250700000</v>
      </c>
      <c r="N33" s="17"/>
      <c r="O33" s="24">
        <v>3036381076148</v>
      </c>
      <c r="P33" s="17"/>
      <c r="Q33" s="65">
        <v>78869623852</v>
      </c>
      <c r="R33" s="65"/>
    </row>
    <row r="34" spans="1:18" ht="21.75" customHeight="1" x14ac:dyDescent="0.2">
      <c r="A34" s="7" t="s">
        <v>98</v>
      </c>
      <c r="C34" s="24">
        <v>0</v>
      </c>
      <c r="D34" s="17"/>
      <c r="E34" s="24">
        <v>0</v>
      </c>
      <c r="F34" s="17"/>
      <c r="G34" s="24">
        <v>0</v>
      </c>
      <c r="H34" s="17"/>
      <c r="I34" s="24">
        <v>0</v>
      </c>
      <c r="J34" s="17"/>
      <c r="K34" s="24">
        <v>2500000</v>
      </c>
      <c r="L34" s="17"/>
      <c r="M34" s="24">
        <v>2499609375000</v>
      </c>
      <c r="N34" s="17"/>
      <c r="O34" s="24">
        <v>2466227915175</v>
      </c>
      <c r="P34" s="17"/>
      <c r="Q34" s="65">
        <v>33381459825</v>
      </c>
      <c r="R34" s="65"/>
    </row>
    <row r="35" spans="1:18" ht="21.75" customHeight="1" x14ac:dyDescent="0.2">
      <c r="A35" s="7" t="s">
        <v>183</v>
      </c>
      <c r="C35" s="24">
        <v>0</v>
      </c>
      <c r="D35" s="17"/>
      <c r="E35" s="24">
        <v>0</v>
      </c>
      <c r="F35" s="17"/>
      <c r="G35" s="24">
        <v>0</v>
      </c>
      <c r="H35" s="17"/>
      <c r="I35" s="24">
        <v>0</v>
      </c>
      <c r="J35" s="17"/>
      <c r="K35" s="24">
        <v>8176000</v>
      </c>
      <c r="L35" s="17"/>
      <c r="M35" s="24">
        <v>7983452792544</v>
      </c>
      <c r="N35" s="17"/>
      <c r="O35" s="24">
        <v>7767278561874</v>
      </c>
      <c r="P35" s="17"/>
      <c r="Q35" s="65">
        <v>216174230670</v>
      </c>
      <c r="R35" s="65"/>
    </row>
    <row r="36" spans="1:18" ht="21.75" customHeight="1" x14ac:dyDescent="0.2">
      <c r="A36" s="7" t="s">
        <v>184</v>
      </c>
      <c r="C36" s="24">
        <v>0</v>
      </c>
      <c r="D36" s="17"/>
      <c r="E36" s="24">
        <v>0</v>
      </c>
      <c r="F36" s="17"/>
      <c r="G36" s="24">
        <v>0</v>
      </c>
      <c r="H36" s="17"/>
      <c r="I36" s="24">
        <v>0</v>
      </c>
      <c r="J36" s="17"/>
      <c r="K36" s="24">
        <v>1100</v>
      </c>
      <c r="L36" s="17"/>
      <c r="M36" s="24">
        <v>992570067</v>
      </c>
      <c r="N36" s="17"/>
      <c r="O36" s="24">
        <v>992929933</v>
      </c>
      <c r="P36" s="17"/>
      <c r="Q36" s="65">
        <v>-359866</v>
      </c>
      <c r="R36" s="65"/>
    </row>
    <row r="37" spans="1:18" ht="21.75" customHeight="1" x14ac:dyDescent="0.2">
      <c r="A37" s="7" t="s">
        <v>41</v>
      </c>
      <c r="C37" s="24">
        <v>0</v>
      </c>
      <c r="D37" s="17"/>
      <c r="E37" s="24">
        <v>0</v>
      </c>
      <c r="F37" s="17"/>
      <c r="G37" s="24">
        <v>0</v>
      </c>
      <c r="H37" s="17"/>
      <c r="I37" s="24">
        <v>0</v>
      </c>
      <c r="J37" s="17"/>
      <c r="K37" s="24">
        <v>255100</v>
      </c>
      <c r="L37" s="17"/>
      <c r="M37" s="24">
        <v>999348608468</v>
      </c>
      <c r="N37" s="17"/>
      <c r="O37" s="24">
        <v>999605638359</v>
      </c>
      <c r="P37" s="17"/>
      <c r="Q37" s="65">
        <v>-257029891</v>
      </c>
      <c r="R37" s="65"/>
    </row>
    <row r="38" spans="1:18" ht="21.75" customHeight="1" x14ac:dyDescent="0.2">
      <c r="A38" s="7" t="s">
        <v>59</v>
      </c>
      <c r="C38" s="24">
        <v>0</v>
      </c>
      <c r="D38" s="17"/>
      <c r="E38" s="24">
        <v>0</v>
      </c>
      <c r="F38" s="17"/>
      <c r="G38" s="24">
        <v>0</v>
      </c>
      <c r="H38" s="17"/>
      <c r="I38" s="24">
        <v>0</v>
      </c>
      <c r="J38" s="17"/>
      <c r="K38" s="24">
        <v>100</v>
      </c>
      <c r="L38" s="17"/>
      <c r="M38" s="24">
        <v>94982782</v>
      </c>
      <c r="N38" s="17"/>
      <c r="O38" s="24">
        <v>99999938</v>
      </c>
      <c r="P38" s="17"/>
      <c r="Q38" s="65">
        <v>-5017156</v>
      </c>
      <c r="R38" s="65"/>
    </row>
    <row r="39" spans="1:18" ht="21.75" customHeight="1" x14ac:dyDescent="0.2">
      <c r="A39" s="9" t="s">
        <v>185</v>
      </c>
      <c r="C39" s="24">
        <v>0</v>
      </c>
      <c r="D39" s="17"/>
      <c r="E39" s="37">
        <v>0</v>
      </c>
      <c r="F39" s="17"/>
      <c r="G39" s="37">
        <v>0</v>
      </c>
      <c r="H39" s="17"/>
      <c r="I39" s="37">
        <v>0</v>
      </c>
      <c r="J39" s="17"/>
      <c r="K39" s="24">
        <v>100</v>
      </c>
      <c r="L39" s="17"/>
      <c r="M39" s="37">
        <v>99681931</v>
      </c>
      <c r="N39" s="17"/>
      <c r="O39" s="37">
        <v>99718069</v>
      </c>
      <c r="P39" s="17"/>
      <c r="Q39" s="66">
        <v>-36138</v>
      </c>
      <c r="R39" s="66"/>
    </row>
    <row r="40" spans="1:18" ht="21.75" customHeight="1" x14ac:dyDescent="0.2">
      <c r="A40" s="5" t="s">
        <v>24</v>
      </c>
      <c r="C40" s="24"/>
      <c r="D40" s="17"/>
      <c r="E40" s="21">
        <f>SUM(E8:E39)</f>
        <v>3696136876815</v>
      </c>
      <c r="F40" s="17"/>
      <c r="G40" s="21">
        <f>SUM(G8:G39)</f>
        <v>3730792684440</v>
      </c>
      <c r="H40" s="17"/>
      <c r="I40" s="21">
        <f>SUM(I8:I39)</f>
        <v>-34655807625</v>
      </c>
      <c r="J40" s="17"/>
      <c r="K40" s="24"/>
      <c r="L40" s="17"/>
      <c r="M40" s="21">
        <v>25503552227545</v>
      </c>
      <c r="N40" s="17"/>
      <c r="O40" s="21">
        <v>25564745807407</v>
      </c>
      <c r="P40" s="17"/>
      <c r="Q40" s="76">
        <v>-61193579862</v>
      </c>
      <c r="R40" s="76"/>
    </row>
    <row r="43" spans="1:18" x14ac:dyDescent="0.2">
      <c r="E43" s="38"/>
    </row>
    <row r="44" spans="1:18" x14ac:dyDescent="0.2">
      <c r="G44" s="38"/>
      <c r="O44" s="38"/>
    </row>
    <row r="45" spans="1:18" x14ac:dyDescent="0.2">
      <c r="G45" s="38"/>
      <c r="I45" s="38"/>
      <c r="O45" s="38"/>
    </row>
    <row r="46" spans="1:18" x14ac:dyDescent="0.2">
      <c r="G46" s="38"/>
      <c r="I46" s="38"/>
      <c r="O46" s="38"/>
    </row>
    <row r="47" spans="1:18" x14ac:dyDescent="0.2">
      <c r="G47" s="38"/>
      <c r="O47" s="38"/>
    </row>
    <row r="49" spans="9:9" x14ac:dyDescent="0.2">
      <c r="I49" s="38"/>
    </row>
  </sheetData>
  <mergeCells count="41">
    <mergeCell ref="Q38:R38"/>
    <mergeCell ref="Q39:R39"/>
    <mergeCell ref="Q40:R40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S46"/>
  <sheetViews>
    <sheetView rightToLeft="1" topLeftCell="A22" workbookViewId="0">
      <selection activeCell="I9" sqref="I9:I31"/>
    </sheetView>
  </sheetViews>
  <sheetFormatPr defaultRowHeight="12.75" x14ac:dyDescent="0.2"/>
  <cols>
    <col min="1" max="1" width="40.28515625" customWidth="1"/>
    <col min="2" max="2" width="1.28515625" customWidth="1"/>
    <col min="3" max="3" width="11" style="17" bestFit="1" customWidth="1"/>
    <col min="4" max="4" width="1.28515625" style="17" customWidth="1"/>
    <col min="5" max="5" width="19" style="17" bestFit="1" customWidth="1"/>
    <col min="6" max="6" width="1.28515625" style="17" customWidth="1"/>
    <col min="7" max="7" width="19" style="17" bestFit="1" customWidth="1"/>
    <col min="8" max="8" width="1.28515625" style="17" customWidth="1"/>
    <col min="9" max="9" width="26.28515625" style="17" bestFit="1" customWidth="1"/>
    <col min="10" max="10" width="1.28515625" style="17" customWidth="1"/>
    <col min="11" max="11" width="11" style="17" bestFit="1" customWidth="1"/>
    <col min="12" max="12" width="1.28515625" style="17" customWidth="1"/>
    <col min="13" max="13" width="19" style="17" bestFit="1" customWidth="1"/>
    <col min="14" max="14" width="1.28515625" style="17" customWidth="1"/>
    <col min="15" max="15" width="19" style="17" bestFit="1" customWidth="1"/>
    <col min="16" max="16" width="1.28515625" style="17" customWidth="1"/>
    <col min="17" max="17" width="16.42578125" style="17" customWidth="1"/>
    <col min="18" max="18" width="2.85546875" style="13" customWidth="1"/>
    <col min="19" max="19" width="0.28515625" style="13" customWidth="1"/>
  </cols>
  <sheetData>
    <row r="1" spans="1:18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8" ht="21.75" customHeight="1" x14ac:dyDescent="0.2">
      <c r="A2" s="51" t="s">
        <v>129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1:18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</row>
    <row r="4" spans="1:18" ht="14.45" customHeight="1" x14ac:dyDescent="0.2"/>
    <row r="5" spans="1:18" ht="14.45" customHeight="1" x14ac:dyDescent="0.2">
      <c r="A5" s="52" t="s">
        <v>244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</row>
    <row r="6" spans="1:18" ht="14.45" customHeight="1" x14ac:dyDescent="0.2">
      <c r="A6" s="53" t="s">
        <v>132</v>
      </c>
      <c r="C6" s="53" t="s">
        <v>148</v>
      </c>
      <c r="D6" s="53"/>
      <c r="E6" s="53"/>
      <c r="F6" s="53"/>
      <c r="G6" s="53"/>
      <c r="H6" s="53"/>
      <c r="I6" s="53"/>
      <c r="K6" s="53" t="s">
        <v>149</v>
      </c>
      <c r="L6" s="53"/>
      <c r="M6" s="53"/>
      <c r="N6" s="53"/>
      <c r="O6" s="53"/>
      <c r="P6" s="53"/>
      <c r="Q6" s="53"/>
      <c r="R6" s="53"/>
    </row>
    <row r="7" spans="1:18" ht="53.25" customHeight="1" x14ac:dyDescent="0.2">
      <c r="A7" s="53"/>
      <c r="C7" s="11" t="s">
        <v>8</v>
      </c>
      <c r="D7" s="18"/>
      <c r="E7" s="11" t="s">
        <v>10</v>
      </c>
      <c r="F7" s="18"/>
      <c r="G7" s="11" t="s">
        <v>242</v>
      </c>
      <c r="H7" s="18"/>
      <c r="I7" s="11" t="s">
        <v>245</v>
      </c>
      <c r="K7" s="11" t="s">
        <v>8</v>
      </c>
      <c r="L7" s="18"/>
      <c r="M7" s="11" t="s">
        <v>10</v>
      </c>
      <c r="N7" s="18"/>
      <c r="O7" s="11" t="s">
        <v>242</v>
      </c>
      <c r="P7" s="18"/>
      <c r="Q7" s="75" t="s">
        <v>245</v>
      </c>
      <c r="R7" s="75"/>
    </row>
    <row r="8" spans="1:18" ht="21.75" customHeight="1" x14ac:dyDescent="0.2">
      <c r="A8" s="6" t="s">
        <v>23</v>
      </c>
      <c r="C8" s="23">
        <v>13500000</v>
      </c>
      <c r="E8" s="23">
        <v>311644565100</v>
      </c>
      <c r="G8" s="23">
        <v>303173553375</v>
      </c>
      <c r="I8" s="23">
        <v>8471011725</v>
      </c>
      <c r="K8" s="23">
        <v>13500000</v>
      </c>
      <c r="M8" s="23">
        <v>311644565100</v>
      </c>
      <c r="O8" s="23">
        <v>303250863352</v>
      </c>
      <c r="Q8" s="77">
        <v>8393701748</v>
      </c>
      <c r="R8" s="77"/>
    </row>
    <row r="9" spans="1:18" ht="21.75" customHeight="1" x14ac:dyDescent="0.2">
      <c r="A9" s="7" t="s">
        <v>62</v>
      </c>
      <c r="C9" s="24">
        <v>832807</v>
      </c>
      <c r="E9" s="24">
        <v>832354161193</v>
      </c>
      <c r="G9" s="24">
        <v>832656053731</v>
      </c>
      <c r="I9" s="24">
        <v>-301892537</v>
      </c>
      <c r="K9" s="24">
        <v>832807</v>
      </c>
      <c r="M9" s="24">
        <v>832354161193</v>
      </c>
      <c r="O9" s="24">
        <v>832937946268</v>
      </c>
      <c r="Q9" s="78">
        <v>-583785074</v>
      </c>
      <c r="R9" s="78"/>
    </row>
    <row r="10" spans="1:18" ht="21.75" customHeight="1" x14ac:dyDescent="0.2">
      <c r="A10" s="7" t="s">
        <v>65</v>
      </c>
      <c r="C10" s="24">
        <v>5000000</v>
      </c>
      <c r="E10" s="24">
        <v>4930792422968</v>
      </c>
      <c r="G10" s="24">
        <v>4932580807656</v>
      </c>
      <c r="I10" s="24">
        <v>-1788384687</v>
      </c>
      <c r="K10" s="24">
        <v>5000000</v>
      </c>
      <c r="M10" s="24">
        <v>4930792422968</v>
      </c>
      <c r="O10" s="24">
        <v>4934254171000</v>
      </c>
      <c r="Q10" s="78">
        <v>-3461748031</v>
      </c>
      <c r="R10" s="78"/>
    </row>
    <row r="11" spans="1:18" ht="21.75" customHeight="1" x14ac:dyDescent="0.2">
      <c r="A11" s="7" t="s">
        <v>71</v>
      </c>
      <c r="C11" s="24">
        <v>10000</v>
      </c>
      <c r="E11" s="24">
        <v>7627850100</v>
      </c>
      <c r="G11" s="24">
        <v>7630616700</v>
      </c>
      <c r="I11" s="24">
        <v>-2766599</v>
      </c>
      <c r="K11" s="24">
        <v>10000</v>
      </c>
      <c r="M11" s="24">
        <v>7627850100</v>
      </c>
      <c r="O11" s="24">
        <v>7633383300</v>
      </c>
      <c r="Q11" s="78">
        <v>-5533199</v>
      </c>
      <c r="R11" s="78"/>
    </row>
    <row r="12" spans="1:18" ht="21.75" customHeight="1" x14ac:dyDescent="0.2">
      <c r="A12" s="7" t="s">
        <v>74</v>
      </c>
      <c r="C12" s="24">
        <v>520854</v>
      </c>
      <c r="E12" s="24">
        <v>494542246355</v>
      </c>
      <c r="G12" s="24">
        <v>478578068000</v>
      </c>
      <c r="I12" s="24">
        <v>15964178355</v>
      </c>
      <c r="K12" s="24">
        <v>520854</v>
      </c>
      <c r="M12" s="24">
        <v>494542246355</v>
      </c>
      <c r="O12" s="24">
        <v>472849712452</v>
      </c>
      <c r="Q12" s="78">
        <v>21692533903</v>
      </c>
      <c r="R12" s="78"/>
    </row>
    <row r="13" spans="1:18" ht="21.75" customHeight="1" x14ac:dyDescent="0.2">
      <c r="A13" s="7" t="s">
        <v>77</v>
      </c>
      <c r="C13" s="24">
        <v>500000</v>
      </c>
      <c r="E13" s="24">
        <v>468245253125</v>
      </c>
      <c r="G13" s="24">
        <v>499104520906</v>
      </c>
      <c r="I13" s="24">
        <v>-30859267780</v>
      </c>
      <c r="K13" s="24">
        <v>500000</v>
      </c>
      <c r="M13" s="24">
        <v>468245253125</v>
      </c>
      <c r="O13" s="24">
        <v>452992740421</v>
      </c>
      <c r="Q13" s="78">
        <v>15252512704</v>
      </c>
      <c r="R13" s="78"/>
    </row>
    <row r="14" spans="1:18" ht="21.75" customHeight="1" x14ac:dyDescent="0.2">
      <c r="A14" s="7" t="s">
        <v>95</v>
      </c>
      <c r="C14" s="24">
        <v>1500000</v>
      </c>
      <c r="E14" s="24">
        <v>1499184375000</v>
      </c>
      <c r="G14" s="24">
        <v>1499728125000</v>
      </c>
      <c r="I14" s="24">
        <v>-543749999</v>
      </c>
      <c r="K14" s="24">
        <v>1500000</v>
      </c>
      <c r="M14" s="24">
        <v>1499184375000</v>
      </c>
      <c r="O14" s="24">
        <v>1349755312500</v>
      </c>
      <c r="Q14" s="78">
        <v>149429062500</v>
      </c>
      <c r="R14" s="78"/>
    </row>
    <row r="15" spans="1:18" ht="21.75" customHeight="1" x14ac:dyDescent="0.2">
      <c r="A15" s="7" t="s">
        <v>50</v>
      </c>
      <c r="C15" s="24">
        <v>3100</v>
      </c>
      <c r="E15" s="24">
        <v>3064232916</v>
      </c>
      <c r="G15" s="24">
        <v>2998706385</v>
      </c>
      <c r="I15" s="24">
        <v>65526531</v>
      </c>
      <c r="K15" s="24">
        <v>3100</v>
      </c>
      <c r="M15" s="24">
        <v>3064232916</v>
      </c>
      <c r="O15" s="24">
        <v>2405132990</v>
      </c>
      <c r="Q15" s="78">
        <v>659099926</v>
      </c>
      <c r="R15" s="78"/>
    </row>
    <row r="16" spans="1:18" ht="21.75" customHeight="1" x14ac:dyDescent="0.2">
      <c r="A16" s="7" t="s">
        <v>56</v>
      </c>
      <c r="C16" s="24">
        <v>2000000</v>
      </c>
      <c r="E16" s="24">
        <v>1769033564675</v>
      </c>
      <c r="G16" s="24">
        <v>1804672843750</v>
      </c>
      <c r="I16" s="24">
        <v>-35639279074</v>
      </c>
      <c r="K16" s="24">
        <v>2000000</v>
      </c>
      <c r="M16" s="24">
        <v>1769033564675</v>
      </c>
      <c r="O16" s="24">
        <v>1799676857660</v>
      </c>
      <c r="Q16" s="78">
        <v>-30643292984</v>
      </c>
      <c r="R16" s="78"/>
    </row>
    <row r="17" spans="1:18" ht="21.75" customHeight="1" x14ac:dyDescent="0.2">
      <c r="A17" s="7" t="s">
        <v>38</v>
      </c>
      <c r="C17" s="24">
        <v>4308000</v>
      </c>
      <c r="E17" s="24">
        <v>7782649746383</v>
      </c>
      <c r="G17" s="24">
        <v>7677639972532</v>
      </c>
      <c r="I17" s="24">
        <v>105009773851</v>
      </c>
      <c r="K17" s="24">
        <v>4308000</v>
      </c>
      <c r="M17" s="24">
        <v>7782649746383</v>
      </c>
      <c r="O17" s="24">
        <v>6515564795527</v>
      </c>
      <c r="Q17" s="78">
        <v>1267084950856</v>
      </c>
      <c r="R17" s="78"/>
    </row>
    <row r="18" spans="1:18" ht="21.75" customHeight="1" x14ac:dyDescent="0.2">
      <c r="A18" s="7" t="s">
        <v>80</v>
      </c>
      <c r="C18" s="24">
        <v>1599640</v>
      </c>
      <c r="E18" s="24">
        <v>1578162047926</v>
      </c>
      <c r="G18" s="24">
        <v>1567123161435</v>
      </c>
      <c r="I18" s="24">
        <v>11038886491</v>
      </c>
      <c r="K18" s="24">
        <v>1599640</v>
      </c>
      <c r="M18" s="24">
        <v>1578162047926</v>
      </c>
      <c r="O18" s="24">
        <v>1520662042039</v>
      </c>
      <c r="Q18" s="78">
        <v>57500005887</v>
      </c>
      <c r="R18" s="78"/>
    </row>
    <row r="19" spans="1:18" ht="21.75" customHeight="1" x14ac:dyDescent="0.2">
      <c r="A19" s="7" t="s">
        <v>98</v>
      </c>
      <c r="C19" s="24">
        <v>4000000</v>
      </c>
      <c r="E19" s="24">
        <v>3997825000000</v>
      </c>
      <c r="G19" s="24">
        <v>3999275000000</v>
      </c>
      <c r="I19" s="24">
        <v>-1449999999</v>
      </c>
      <c r="K19" s="24">
        <v>4000000</v>
      </c>
      <c r="M19" s="24">
        <v>3997825000000</v>
      </c>
      <c r="O19" s="24">
        <v>3945964664231</v>
      </c>
      <c r="Q19" s="78">
        <v>51860335769</v>
      </c>
      <c r="R19" s="78"/>
    </row>
    <row r="20" spans="1:18" ht="21.75" customHeight="1" x14ac:dyDescent="0.2">
      <c r="A20" s="7" t="s">
        <v>34</v>
      </c>
      <c r="C20" s="24">
        <v>3809800</v>
      </c>
      <c r="E20" s="24">
        <v>18153281532547</v>
      </c>
      <c r="G20" s="24">
        <v>17823375049680</v>
      </c>
      <c r="I20" s="24">
        <v>329906482867</v>
      </c>
      <c r="K20" s="24">
        <v>3809800</v>
      </c>
      <c r="M20" s="24">
        <v>18153281532547</v>
      </c>
      <c r="O20" s="24">
        <v>14764332539176</v>
      </c>
      <c r="Q20" s="78">
        <v>3388948993371</v>
      </c>
      <c r="R20" s="78"/>
    </row>
    <row r="21" spans="1:18" ht="21.75" customHeight="1" x14ac:dyDescent="0.2">
      <c r="A21" s="7" t="s">
        <v>89</v>
      </c>
      <c r="C21" s="24">
        <v>1000000</v>
      </c>
      <c r="E21" s="24">
        <v>999456250000</v>
      </c>
      <c r="G21" s="24">
        <v>999818750000</v>
      </c>
      <c r="I21" s="24">
        <v>-362499999</v>
      </c>
      <c r="K21" s="24">
        <v>1000000</v>
      </c>
      <c r="M21" s="24">
        <v>999456250000</v>
      </c>
      <c r="O21" s="24">
        <v>1000000000000</v>
      </c>
      <c r="Q21" s="78">
        <v>-543749999</v>
      </c>
      <c r="R21" s="78"/>
    </row>
    <row r="22" spans="1:18" ht="21.75" customHeight="1" x14ac:dyDescent="0.2">
      <c r="A22" s="7" t="s">
        <v>44</v>
      </c>
      <c r="C22" s="24">
        <v>6000000</v>
      </c>
      <c r="E22" s="24">
        <v>5357239416262</v>
      </c>
      <c r="G22" s="24">
        <v>5698966875000</v>
      </c>
      <c r="I22" s="24">
        <v>-341727458737</v>
      </c>
      <c r="K22" s="24">
        <v>6000000</v>
      </c>
      <c r="M22" s="24">
        <v>5357239416262</v>
      </c>
      <c r="O22" s="24">
        <v>6000000000000</v>
      </c>
      <c r="Q22" s="78">
        <v>-642760583737</v>
      </c>
      <c r="R22" s="78"/>
    </row>
    <row r="23" spans="1:18" ht="21.75" customHeight="1" x14ac:dyDescent="0.2">
      <c r="A23" s="7" t="s">
        <v>68</v>
      </c>
      <c r="C23" s="24">
        <v>1000000</v>
      </c>
      <c r="E23" s="24">
        <v>999456250000</v>
      </c>
      <c r="G23" s="24">
        <v>999818750000</v>
      </c>
      <c r="I23" s="24">
        <v>-362499999</v>
      </c>
      <c r="K23" s="24">
        <v>1000000</v>
      </c>
      <c r="M23" s="24">
        <v>999456250000</v>
      </c>
      <c r="O23" s="24">
        <v>1000000000000</v>
      </c>
      <c r="Q23" s="78">
        <v>-543749999</v>
      </c>
      <c r="R23" s="78"/>
    </row>
    <row r="24" spans="1:18" ht="21.75" customHeight="1" x14ac:dyDescent="0.2">
      <c r="A24" s="7" t="s">
        <v>83</v>
      </c>
      <c r="C24" s="24">
        <v>3504343</v>
      </c>
      <c r="E24" s="24">
        <v>3225779974302</v>
      </c>
      <c r="G24" s="24">
        <v>3219662243418</v>
      </c>
      <c r="I24" s="24">
        <v>6117730884</v>
      </c>
      <c r="K24" s="24">
        <v>3504343</v>
      </c>
      <c r="M24" s="24">
        <v>3225779974302</v>
      </c>
      <c r="O24" s="24">
        <v>3400999924930</v>
      </c>
      <c r="Q24" s="78">
        <v>-175219950627</v>
      </c>
      <c r="R24" s="78"/>
    </row>
    <row r="25" spans="1:18" ht="21.75" customHeight="1" x14ac:dyDescent="0.2">
      <c r="A25" s="7" t="s">
        <v>41</v>
      </c>
      <c r="C25" s="24">
        <v>1004200</v>
      </c>
      <c r="E25" s="24">
        <v>4443870305763</v>
      </c>
      <c r="G25" s="24">
        <v>4366485184413</v>
      </c>
      <c r="I25" s="24">
        <v>77385121350</v>
      </c>
      <c r="K25" s="24">
        <v>1004200</v>
      </c>
      <c r="M25" s="24">
        <v>4443870305763</v>
      </c>
      <c r="O25" s="24">
        <v>3934943089133</v>
      </c>
      <c r="Q25" s="78">
        <v>508927216630</v>
      </c>
      <c r="R25" s="78"/>
    </row>
    <row r="26" spans="1:18" ht="21.75" customHeight="1" x14ac:dyDescent="0.2">
      <c r="A26" s="7" t="s">
        <v>59</v>
      </c>
      <c r="C26" s="24">
        <v>8000000</v>
      </c>
      <c r="E26" s="24">
        <v>7698003933100</v>
      </c>
      <c r="G26" s="24">
        <v>6963601618400</v>
      </c>
      <c r="I26" s="24">
        <v>734402314700</v>
      </c>
      <c r="K26" s="24">
        <v>8000000</v>
      </c>
      <c r="M26" s="24">
        <v>7698003933100</v>
      </c>
      <c r="O26" s="24">
        <v>7999995017280</v>
      </c>
      <c r="Q26" s="78">
        <v>-301991084179</v>
      </c>
      <c r="R26" s="78"/>
    </row>
    <row r="27" spans="1:18" ht="21.75" customHeight="1" x14ac:dyDescent="0.2">
      <c r="A27" s="7" t="s">
        <v>47</v>
      </c>
      <c r="C27" s="24">
        <v>11200000</v>
      </c>
      <c r="E27" s="24">
        <v>10074519000000</v>
      </c>
      <c r="G27" s="24">
        <v>11197970000000</v>
      </c>
      <c r="I27" s="24">
        <v>-1123450999999</v>
      </c>
      <c r="K27" s="24">
        <v>11200000</v>
      </c>
      <c r="M27" s="24">
        <v>10074519000000</v>
      </c>
      <c r="O27" s="24">
        <v>11200000000000</v>
      </c>
      <c r="Q27" s="78">
        <v>-1125480999999</v>
      </c>
      <c r="R27" s="78"/>
    </row>
    <row r="28" spans="1:18" ht="21.75" customHeight="1" x14ac:dyDescent="0.2">
      <c r="A28" s="7" t="s">
        <v>101</v>
      </c>
      <c r="C28" s="24">
        <v>100000</v>
      </c>
      <c r="E28" s="24">
        <v>90200926562</v>
      </c>
      <c r="G28" s="24">
        <v>90295960937</v>
      </c>
      <c r="I28" s="24">
        <v>-95034374</v>
      </c>
      <c r="K28" s="24">
        <v>100000</v>
      </c>
      <c r="M28" s="24">
        <v>90200926562</v>
      </c>
      <c r="O28" s="24">
        <v>90295960937</v>
      </c>
      <c r="Q28" s="78">
        <v>-95034374</v>
      </c>
      <c r="R28" s="78"/>
    </row>
    <row r="29" spans="1:18" ht="21.75" customHeight="1" x14ac:dyDescent="0.2">
      <c r="A29" s="7" t="s">
        <v>92</v>
      </c>
      <c r="C29" s="24">
        <v>1000000</v>
      </c>
      <c r="E29" s="24">
        <v>999456250000</v>
      </c>
      <c r="G29" s="24">
        <v>999818750000</v>
      </c>
      <c r="I29" s="24">
        <v>-362499999</v>
      </c>
      <c r="K29" s="24">
        <v>1000000</v>
      </c>
      <c r="M29" s="24">
        <v>999456250000</v>
      </c>
      <c r="O29" s="24">
        <v>1000000000000</v>
      </c>
      <c r="Q29" s="78">
        <v>-543749999</v>
      </c>
      <c r="R29" s="78"/>
    </row>
    <row r="30" spans="1:18" ht="21.75" customHeight="1" x14ac:dyDescent="0.2">
      <c r="A30" s="7" t="s">
        <v>104</v>
      </c>
      <c r="C30" s="24">
        <v>5515772</v>
      </c>
      <c r="E30" s="24">
        <v>4393679920783</v>
      </c>
      <c r="G30" s="24">
        <v>5092381341280</v>
      </c>
      <c r="I30" s="24">
        <v>-698701420496</v>
      </c>
      <c r="K30" s="24">
        <v>5515772</v>
      </c>
      <c r="M30" s="24">
        <v>4393679920783</v>
      </c>
      <c r="O30" s="24">
        <v>5092381341280</v>
      </c>
      <c r="Q30" s="78">
        <v>-698701420496</v>
      </c>
      <c r="R30" s="78"/>
    </row>
    <row r="31" spans="1:18" ht="21.75" customHeight="1" x14ac:dyDescent="0.2">
      <c r="A31" s="9" t="s">
        <v>107</v>
      </c>
      <c r="C31" s="24">
        <v>10645178</v>
      </c>
      <c r="E31" s="37">
        <v>9817071255750</v>
      </c>
      <c r="G31" s="37">
        <v>9822412192380</v>
      </c>
      <c r="I31" s="37">
        <f>-5340936629-15</f>
        <v>-5340936644</v>
      </c>
      <c r="K31" s="24">
        <v>10645178</v>
      </c>
      <c r="M31" s="37">
        <v>9817071255750</v>
      </c>
      <c r="O31" s="37">
        <v>9822412192380</v>
      </c>
      <c r="Q31" s="79">
        <f>-5340936629-14</f>
        <v>-5340936643</v>
      </c>
      <c r="R31" s="79"/>
    </row>
    <row r="32" spans="1:18" ht="21.75" customHeight="1" x14ac:dyDescent="0.2">
      <c r="A32" s="5" t="s">
        <v>24</v>
      </c>
      <c r="C32" s="24"/>
      <c r="E32" s="21">
        <v>89927140480810</v>
      </c>
      <c r="G32" s="21">
        <v>90879768144978</v>
      </c>
      <c r="I32" s="21">
        <f>SUM(I8:I31)</f>
        <v>-952627664168</v>
      </c>
      <c r="K32" s="24"/>
      <c r="M32" s="21">
        <v>89927140480810</v>
      </c>
      <c r="O32" s="21">
        <v>87443307686856</v>
      </c>
      <c r="Q32" s="80">
        <f>SUM(Q8:R31)</f>
        <v>2483832793954</v>
      </c>
      <c r="R32" s="80"/>
    </row>
    <row r="35" spans="7:17" x14ac:dyDescent="0.2">
      <c r="I35" s="25"/>
    </row>
    <row r="36" spans="7:17" x14ac:dyDescent="0.2">
      <c r="Q36" s="25"/>
    </row>
    <row r="38" spans="7:17" x14ac:dyDescent="0.2">
      <c r="G38" s="25"/>
      <c r="Q38" s="25"/>
    </row>
    <row r="39" spans="7:17" x14ac:dyDescent="0.2">
      <c r="G39" s="25"/>
      <c r="I39" s="25"/>
    </row>
    <row r="43" spans="7:17" x14ac:dyDescent="0.2">
      <c r="G43" s="25"/>
    </row>
    <row r="46" spans="7:17" x14ac:dyDescent="0.2">
      <c r="I46" s="25"/>
    </row>
  </sheetData>
  <mergeCells count="33"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39"/>
  <sheetViews>
    <sheetView rightToLeft="1" tabSelected="1" topLeftCell="G25" workbookViewId="0">
      <selection activeCell="R56" sqref="R49:AL56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8.5703125" bestFit="1" customWidth="1"/>
    <col min="5" max="5" width="1.28515625" customWidth="1"/>
    <col min="6" max="6" width="27.85546875" bestFit="1" customWidth="1"/>
    <col min="7" max="7" width="1.28515625" customWidth="1"/>
    <col min="8" max="8" width="15.42578125" bestFit="1" customWidth="1"/>
    <col min="9" max="9" width="1.28515625" customWidth="1"/>
    <col min="10" max="10" width="12.85546875" bestFit="1" customWidth="1"/>
    <col min="11" max="11" width="1.28515625" customWidth="1"/>
    <col min="12" max="12" width="12.85546875" bestFit="1" customWidth="1"/>
    <col min="13" max="13" width="1.28515625" customWidth="1"/>
    <col min="14" max="14" width="11.85546875" bestFit="1" customWidth="1"/>
    <col min="15" max="15" width="1.28515625" customWidth="1"/>
    <col min="16" max="16" width="11" bestFit="1" customWidth="1"/>
    <col min="17" max="17" width="1.28515625" customWidth="1"/>
    <col min="18" max="18" width="19" bestFit="1" customWidth="1"/>
    <col min="19" max="19" width="1.28515625" customWidth="1"/>
    <col min="20" max="20" width="19" bestFit="1" customWidth="1"/>
    <col min="21" max="21" width="1.28515625" customWidth="1"/>
    <col min="22" max="22" width="10.85546875" bestFit="1" customWidth="1"/>
    <col min="23" max="23" width="1.28515625" customWidth="1"/>
    <col min="24" max="24" width="19" bestFit="1" customWidth="1"/>
    <col min="25" max="25" width="1.28515625" customWidth="1"/>
    <col min="26" max="26" width="9.7109375" bestFit="1" customWidth="1"/>
    <col min="27" max="27" width="1.28515625" customWidth="1"/>
    <col min="28" max="28" width="17.28515625" bestFit="1" customWidth="1"/>
    <col min="29" max="29" width="1.28515625" customWidth="1"/>
    <col min="30" max="30" width="11" bestFit="1" customWidth="1"/>
    <col min="31" max="31" width="1.28515625" customWidth="1"/>
    <col min="32" max="32" width="16.140625" bestFit="1" customWidth="1"/>
    <col min="33" max="33" width="1.28515625" customWidth="1"/>
    <col min="34" max="34" width="19" bestFit="1" customWidth="1"/>
    <col min="35" max="35" width="1.28515625" customWidth="1"/>
    <col min="36" max="36" width="19" bestFit="1" customWidth="1"/>
    <col min="37" max="37" width="1.28515625" customWidth="1"/>
    <col min="38" max="38" width="20.7109375" customWidth="1"/>
    <col min="39" max="39" width="0.28515625" customWidth="1"/>
  </cols>
  <sheetData>
    <row r="1" spans="1:38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</row>
    <row r="2" spans="1:38" ht="21.75" customHeight="1" x14ac:dyDescent="0.2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</row>
    <row r="3" spans="1:38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</row>
    <row r="4" spans="1:38" ht="14.45" customHeight="1" x14ac:dyDescent="0.2"/>
    <row r="5" spans="1:38" ht="14.45" customHeight="1" x14ac:dyDescent="0.2">
      <c r="A5" s="1" t="s">
        <v>25</v>
      </c>
      <c r="B5" s="52" t="s">
        <v>26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</row>
    <row r="6" spans="1:38" ht="14.45" customHeight="1" x14ac:dyDescent="0.2">
      <c r="A6" s="53" t="s">
        <v>27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 t="s">
        <v>3</v>
      </c>
      <c r="Q6" s="53"/>
      <c r="R6" s="53"/>
      <c r="S6" s="53"/>
      <c r="T6" s="53"/>
      <c r="V6" s="53" t="s">
        <v>4</v>
      </c>
      <c r="W6" s="53"/>
      <c r="X6" s="53"/>
      <c r="Y6" s="53"/>
      <c r="Z6" s="53"/>
      <c r="AA6" s="53"/>
      <c r="AB6" s="53"/>
      <c r="AD6" s="53" t="s">
        <v>5</v>
      </c>
      <c r="AE6" s="53"/>
      <c r="AF6" s="53"/>
      <c r="AG6" s="53"/>
      <c r="AH6" s="53"/>
      <c r="AI6" s="53"/>
      <c r="AJ6" s="53"/>
      <c r="AK6" s="53"/>
      <c r="AL6" s="53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56" t="s">
        <v>6</v>
      </c>
      <c r="W7" s="56"/>
      <c r="X7" s="56"/>
      <c r="Y7" s="3"/>
      <c r="Z7" s="56" t="s">
        <v>7</v>
      </c>
      <c r="AA7" s="56"/>
      <c r="AB7" s="56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53" t="s">
        <v>28</v>
      </c>
      <c r="B8" s="53"/>
      <c r="D8" s="2" t="s">
        <v>29</v>
      </c>
      <c r="F8" s="2" t="s">
        <v>30</v>
      </c>
      <c r="H8" s="2" t="s">
        <v>31</v>
      </c>
      <c r="J8" s="2" t="s">
        <v>32</v>
      </c>
      <c r="L8" s="2" t="s">
        <v>33</v>
      </c>
      <c r="N8" s="2" t="s">
        <v>14</v>
      </c>
      <c r="P8" s="2" t="s">
        <v>8</v>
      </c>
      <c r="R8" s="2" t="s">
        <v>9</v>
      </c>
      <c r="T8" s="2" t="s">
        <v>10</v>
      </c>
      <c r="V8" s="4" t="s">
        <v>8</v>
      </c>
      <c r="W8" s="3"/>
      <c r="X8" s="4" t="s">
        <v>9</v>
      </c>
      <c r="Z8" s="4" t="s">
        <v>8</v>
      </c>
      <c r="AA8" s="3"/>
      <c r="AB8" s="4" t="s">
        <v>11</v>
      </c>
      <c r="AD8" s="2" t="s">
        <v>8</v>
      </c>
      <c r="AF8" s="2" t="s">
        <v>12</v>
      </c>
      <c r="AH8" s="2" t="s">
        <v>9</v>
      </c>
      <c r="AJ8" s="2" t="s">
        <v>10</v>
      </c>
      <c r="AL8" s="2" t="s">
        <v>13</v>
      </c>
    </row>
    <row r="9" spans="1:38" ht="21.75" customHeight="1" x14ac:dyDescent="0.2">
      <c r="A9" s="59" t="s">
        <v>34</v>
      </c>
      <c r="B9" s="59"/>
      <c r="D9" s="33" t="s">
        <v>35</v>
      </c>
      <c r="E9" s="17"/>
      <c r="F9" s="33" t="s">
        <v>35</v>
      </c>
      <c r="G9" s="17"/>
      <c r="H9" s="33" t="s">
        <v>36</v>
      </c>
      <c r="I9" s="17"/>
      <c r="J9" s="33" t="s">
        <v>37</v>
      </c>
      <c r="K9" s="17"/>
      <c r="L9" s="34">
        <v>43.97</v>
      </c>
      <c r="M9" s="17"/>
      <c r="N9" s="34">
        <v>43.97</v>
      </c>
      <c r="O9" s="17"/>
      <c r="P9" s="23">
        <v>3809800</v>
      </c>
      <c r="Q9" s="17"/>
      <c r="R9" s="23">
        <v>14775044446400</v>
      </c>
      <c r="S9" s="17"/>
      <c r="T9" s="23">
        <v>17823375049680</v>
      </c>
      <c r="U9" s="17"/>
      <c r="V9" s="23">
        <v>0</v>
      </c>
      <c r="W9" s="17"/>
      <c r="X9" s="23">
        <v>0</v>
      </c>
      <c r="Y9" s="17"/>
      <c r="Z9" s="23">
        <v>0</v>
      </c>
      <c r="AA9" s="17"/>
      <c r="AB9" s="23">
        <v>0</v>
      </c>
      <c r="AC9" s="17"/>
      <c r="AD9" s="23">
        <v>3809800</v>
      </c>
      <c r="AE9" s="17"/>
      <c r="AF9" s="23">
        <v>4768348</v>
      </c>
      <c r="AG9" s="17"/>
      <c r="AH9" s="23">
        <v>14775044446400</v>
      </c>
      <c r="AI9" s="17"/>
      <c r="AJ9" s="23">
        <v>18153281532547</v>
      </c>
      <c r="AK9" s="17"/>
      <c r="AL9" s="34">
        <f>AJ9/112517800903700*100</f>
        <v>16.133697412095486</v>
      </c>
    </row>
    <row r="10" spans="1:38" ht="21.75" customHeight="1" x14ac:dyDescent="0.2">
      <c r="A10" s="60" t="s">
        <v>38</v>
      </c>
      <c r="B10" s="60"/>
      <c r="D10" s="35" t="s">
        <v>35</v>
      </c>
      <c r="E10" s="17"/>
      <c r="F10" s="35" t="s">
        <v>35</v>
      </c>
      <c r="G10" s="17"/>
      <c r="H10" s="35" t="s">
        <v>39</v>
      </c>
      <c r="I10" s="17"/>
      <c r="J10" s="35" t="s">
        <v>40</v>
      </c>
      <c r="K10" s="17"/>
      <c r="L10" s="36">
        <v>55.06</v>
      </c>
      <c r="M10" s="17"/>
      <c r="N10" s="36">
        <v>55.06</v>
      </c>
      <c r="O10" s="17"/>
      <c r="P10" s="24">
        <v>4308000</v>
      </c>
      <c r="Q10" s="17"/>
      <c r="R10" s="24">
        <v>5999967000000</v>
      </c>
      <c r="S10" s="17"/>
      <c r="T10" s="24">
        <v>7677639972532</v>
      </c>
      <c r="U10" s="17"/>
      <c r="V10" s="24">
        <v>0</v>
      </c>
      <c r="W10" s="17"/>
      <c r="X10" s="24">
        <v>0</v>
      </c>
      <c r="Y10" s="17"/>
      <c r="Z10" s="24">
        <v>0</v>
      </c>
      <c r="AA10" s="17"/>
      <c r="AB10" s="24">
        <v>0</v>
      </c>
      <c r="AC10" s="17"/>
      <c r="AD10" s="24">
        <v>4308000</v>
      </c>
      <c r="AE10" s="17"/>
      <c r="AF10" s="24">
        <v>1807868</v>
      </c>
      <c r="AG10" s="17"/>
      <c r="AH10" s="24">
        <v>5999967000000</v>
      </c>
      <c r="AI10" s="17"/>
      <c r="AJ10" s="24">
        <v>7782649746383</v>
      </c>
      <c r="AK10" s="17"/>
      <c r="AL10" s="36">
        <f t="shared" ref="AL10:AL35" si="0">AJ10/112517800903700*100</f>
        <v>6.9168164360445452</v>
      </c>
    </row>
    <row r="11" spans="1:38" ht="21.75" customHeight="1" x14ac:dyDescent="0.2">
      <c r="A11" s="60" t="s">
        <v>41</v>
      </c>
      <c r="B11" s="60"/>
      <c r="D11" s="35" t="s">
        <v>35</v>
      </c>
      <c r="E11" s="17"/>
      <c r="F11" s="35" t="s">
        <v>35</v>
      </c>
      <c r="G11" s="17"/>
      <c r="H11" s="35" t="s">
        <v>42</v>
      </c>
      <c r="I11" s="17"/>
      <c r="J11" s="35" t="s">
        <v>43</v>
      </c>
      <c r="K11" s="17"/>
      <c r="L11" s="36">
        <v>24.16</v>
      </c>
      <c r="M11" s="17"/>
      <c r="N11" s="36">
        <v>24.16</v>
      </c>
      <c r="O11" s="17"/>
      <c r="P11" s="24">
        <v>1004200</v>
      </c>
      <c r="Q11" s="17"/>
      <c r="R11" s="24">
        <v>3934943089133</v>
      </c>
      <c r="S11" s="17"/>
      <c r="T11" s="24">
        <v>4366485184413</v>
      </c>
      <c r="U11" s="17"/>
      <c r="V11" s="24">
        <v>0</v>
      </c>
      <c r="W11" s="17"/>
      <c r="X11" s="24">
        <v>0</v>
      </c>
      <c r="Y11" s="17"/>
      <c r="Z11" s="24">
        <v>0</v>
      </c>
      <c r="AA11" s="17"/>
      <c r="AB11" s="24">
        <v>0</v>
      </c>
      <c r="AC11" s="17"/>
      <c r="AD11" s="24">
        <v>1004200</v>
      </c>
      <c r="AE11" s="17"/>
      <c r="AF11" s="24">
        <v>4428494</v>
      </c>
      <c r="AG11" s="17"/>
      <c r="AH11" s="24">
        <v>3934943089133</v>
      </c>
      <c r="AI11" s="17"/>
      <c r="AJ11" s="24">
        <v>4443870305763</v>
      </c>
      <c r="AK11" s="17"/>
      <c r="AL11" s="36">
        <f t="shared" si="0"/>
        <v>3.9494820109098572</v>
      </c>
    </row>
    <row r="12" spans="1:38" ht="21.75" customHeight="1" x14ac:dyDescent="0.2">
      <c r="A12" s="60" t="s">
        <v>44</v>
      </c>
      <c r="B12" s="60"/>
      <c r="D12" s="35" t="s">
        <v>35</v>
      </c>
      <c r="E12" s="17"/>
      <c r="F12" s="35" t="s">
        <v>35</v>
      </c>
      <c r="G12" s="17"/>
      <c r="H12" s="35" t="s">
        <v>45</v>
      </c>
      <c r="I12" s="17"/>
      <c r="J12" s="35" t="s">
        <v>46</v>
      </c>
      <c r="K12" s="17"/>
      <c r="L12" s="36">
        <v>23</v>
      </c>
      <c r="M12" s="17"/>
      <c r="N12" s="36">
        <v>23</v>
      </c>
      <c r="O12" s="17"/>
      <c r="P12" s="24">
        <v>6000000</v>
      </c>
      <c r="Q12" s="17"/>
      <c r="R12" s="24">
        <v>6000000000000</v>
      </c>
      <c r="S12" s="17"/>
      <c r="T12" s="24">
        <v>5698966875000</v>
      </c>
      <c r="U12" s="17"/>
      <c r="V12" s="24">
        <v>0</v>
      </c>
      <c r="W12" s="17"/>
      <c r="X12" s="24">
        <v>0</v>
      </c>
      <c r="Y12" s="17"/>
      <c r="Z12" s="24">
        <v>0</v>
      </c>
      <c r="AA12" s="17"/>
      <c r="AB12" s="24">
        <v>0</v>
      </c>
      <c r="AC12" s="17"/>
      <c r="AD12" s="24">
        <v>6000000</v>
      </c>
      <c r="AE12" s="17"/>
      <c r="AF12" s="24">
        <v>893359</v>
      </c>
      <c r="AG12" s="17"/>
      <c r="AH12" s="24">
        <v>6000000000000</v>
      </c>
      <c r="AI12" s="17"/>
      <c r="AJ12" s="24">
        <v>5357239416262</v>
      </c>
      <c r="AK12" s="17"/>
      <c r="AL12" s="36">
        <f t="shared" si="0"/>
        <v>4.7612372204528519</v>
      </c>
    </row>
    <row r="13" spans="1:38" ht="21.75" customHeight="1" x14ac:dyDescent="0.2">
      <c r="A13" s="60" t="s">
        <v>47</v>
      </c>
      <c r="B13" s="60"/>
      <c r="D13" s="35" t="s">
        <v>35</v>
      </c>
      <c r="E13" s="17"/>
      <c r="F13" s="35" t="s">
        <v>35</v>
      </c>
      <c r="G13" s="17"/>
      <c r="H13" s="35" t="s">
        <v>48</v>
      </c>
      <c r="I13" s="17"/>
      <c r="J13" s="35" t="s">
        <v>49</v>
      </c>
      <c r="K13" s="17"/>
      <c r="L13" s="36">
        <v>23</v>
      </c>
      <c r="M13" s="17"/>
      <c r="N13" s="36">
        <v>23</v>
      </c>
      <c r="O13" s="17"/>
      <c r="P13" s="24">
        <v>11200000</v>
      </c>
      <c r="Q13" s="17"/>
      <c r="R13" s="24">
        <v>11200000000000</v>
      </c>
      <c r="S13" s="17"/>
      <c r="T13" s="24">
        <v>11197970000000</v>
      </c>
      <c r="U13" s="17"/>
      <c r="V13" s="24">
        <v>0</v>
      </c>
      <c r="W13" s="17"/>
      <c r="X13" s="24">
        <v>0</v>
      </c>
      <c r="Y13" s="17"/>
      <c r="Z13" s="24">
        <v>0</v>
      </c>
      <c r="AA13" s="17"/>
      <c r="AB13" s="24">
        <v>0</v>
      </c>
      <c r="AC13" s="17"/>
      <c r="AD13" s="24">
        <v>11200000</v>
      </c>
      <c r="AE13" s="17"/>
      <c r="AF13" s="24">
        <v>900000</v>
      </c>
      <c r="AG13" s="17"/>
      <c r="AH13" s="24">
        <v>11200000000000</v>
      </c>
      <c r="AI13" s="17"/>
      <c r="AJ13" s="24">
        <v>10074519000000</v>
      </c>
      <c r="AK13" s="17"/>
      <c r="AL13" s="36">
        <f t="shared" si="0"/>
        <v>8.9537112519844069</v>
      </c>
    </row>
    <row r="14" spans="1:38" ht="21.75" customHeight="1" x14ac:dyDescent="0.2">
      <c r="A14" s="60" t="s">
        <v>50</v>
      </c>
      <c r="B14" s="60"/>
      <c r="D14" s="35" t="s">
        <v>35</v>
      </c>
      <c r="E14" s="17"/>
      <c r="F14" s="35" t="s">
        <v>35</v>
      </c>
      <c r="G14" s="17"/>
      <c r="H14" s="35" t="s">
        <v>51</v>
      </c>
      <c r="I14" s="17"/>
      <c r="J14" s="35" t="s">
        <v>52</v>
      </c>
      <c r="K14" s="17"/>
      <c r="L14" s="36">
        <v>0</v>
      </c>
      <c r="M14" s="17"/>
      <c r="N14" s="36">
        <v>0</v>
      </c>
      <c r="O14" s="17"/>
      <c r="P14" s="24">
        <v>3100</v>
      </c>
      <c r="Q14" s="17"/>
      <c r="R14" s="24">
        <v>1981259037</v>
      </c>
      <c r="S14" s="17"/>
      <c r="T14" s="24">
        <v>2998706385</v>
      </c>
      <c r="U14" s="17"/>
      <c r="V14" s="24">
        <v>0</v>
      </c>
      <c r="W14" s="17"/>
      <c r="X14" s="24">
        <v>0</v>
      </c>
      <c r="Y14" s="17"/>
      <c r="Z14" s="24">
        <v>0</v>
      </c>
      <c r="AA14" s="17"/>
      <c r="AB14" s="24">
        <v>0</v>
      </c>
      <c r="AC14" s="17"/>
      <c r="AD14" s="24">
        <v>3100</v>
      </c>
      <c r="AE14" s="17"/>
      <c r="AF14" s="24">
        <v>989000</v>
      </c>
      <c r="AG14" s="17"/>
      <c r="AH14" s="24">
        <v>1981259037</v>
      </c>
      <c r="AI14" s="17"/>
      <c r="AJ14" s="24">
        <v>3064232916</v>
      </c>
      <c r="AK14" s="17"/>
      <c r="AL14" s="36">
        <f t="shared" si="0"/>
        <v>2.7233316785337533E-3</v>
      </c>
    </row>
    <row r="15" spans="1:38" ht="21.75" customHeight="1" x14ac:dyDescent="0.2">
      <c r="A15" s="60" t="s">
        <v>53</v>
      </c>
      <c r="B15" s="60"/>
      <c r="D15" s="35" t="s">
        <v>35</v>
      </c>
      <c r="E15" s="17"/>
      <c r="F15" s="35" t="s">
        <v>35</v>
      </c>
      <c r="G15" s="17"/>
      <c r="H15" s="35" t="s">
        <v>54</v>
      </c>
      <c r="I15" s="17"/>
      <c r="J15" s="35" t="s">
        <v>55</v>
      </c>
      <c r="K15" s="17"/>
      <c r="L15" s="36">
        <v>0</v>
      </c>
      <c r="M15" s="17"/>
      <c r="N15" s="36">
        <v>0</v>
      </c>
      <c r="O15" s="17"/>
      <c r="P15" s="24">
        <v>30000</v>
      </c>
      <c r="Q15" s="17"/>
      <c r="R15" s="24">
        <v>19713572437</v>
      </c>
      <c r="S15" s="17"/>
      <c r="T15" s="24">
        <v>29345480167</v>
      </c>
      <c r="U15" s="17"/>
      <c r="V15" s="24">
        <v>0</v>
      </c>
      <c r="W15" s="17"/>
      <c r="X15" s="24">
        <v>0</v>
      </c>
      <c r="Y15" s="17"/>
      <c r="Z15" s="24">
        <v>30000</v>
      </c>
      <c r="AA15" s="17"/>
      <c r="AB15" s="24">
        <v>30000000000</v>
      </c>
      <c r="AC15" s="17"/>
      <c r="AD15" s="24">
        <v>0</v>
      </c>
      <c r="AE15" s="17"/>
      <c r="AF15" s="24">
        <v>0</v>
      </c>
      <c r="AG15" s="17"/>
      <c r="AH15" s="24">
        <v>0</v>
      </c>
      <c r="AI15" s="17"/>
      <c r="AJ15" s="24">
        <v>0</v>
      </c>
      <c r="AK15" s="17"/>
      <c r="AL15" s="36">
        <f t="shared" si="0"/>
        <v>0</v>
      </c>
    </row>
    <row r="16" spans="1:38" ht="21.75" customHeight="1" x14ac:dyDescent="0.2">
      <c r="A16" s="60" t="s">
        <v>56</v>
      </c>
      <c r="B16" s="60"/>
      <c r="D16" s="35" t="s">
        <v>35</v>
      </c>
      <c r="E16" s="17"/>
      <c r="F16" s="35" t="s">
        <v>35</v>
      </c>
      <c r="G16" s="17"/>
      <c r="H16" s="35" t="s">
        <v>57</v>
      </c>
      <c r="I16" s="17"/>
      <c r="J16" s="35" t="s">
        <v>58</v>
      </c>
      <c r="K16" s="17"/>
      <c r="L16" s="36">
        <v>23</v>
      </c>
      <c r="M16" s="17"/>
      <c r="N16" s="36">
        <v>23</v>
      </c>
      <c r="O16" s="17"/>
      <c r="P16" s="24">
        <v>2000000</v>
      </c>
      <c r="Q16" s="17"/>
      <c r="R16" s="24">
        <v>1999892988789</v>
      </c>
      <c r="S16" s="17"/>
      <c r="T16" s="24">
        <v>1804672843750</v>
      </c>
      <c r="U16" s="17"/>
      <c r="V16" s="24">
        <v>0</v>
      </c>
      <c r="W16" s="17"/>
      <c r="X16" s="24">
        <v>0</v>
      </c>
      <c r="Y16" s="17"/>
      <c r="Z16" s="24">
        <v>0</v>
      </c>
      <c r="AA16" s="17"/>
      <c r="AB16" s="24">
        <v>0</v>
      </c>
      <c r="AC16" s="17"/>
      <c r="AD16" s="24">
        <v>2000000</v>
      </c>
      <c r="AE16" s="17"/>
      <c r="AF16" s="24">
        <v>884998</v>
      </c>
      <c r="AG16" s="17"/>
      <c r="AH16" s="24">
        <v>1999892988789</v>
      </c>
      <c r="AI16" s="17"/>
      <c r="AJ16" s="24">
        <v>1769033564675</v>
      </c>
      <c r="AK16" s="17"/>
      <c r="AL16" s="36">
        <f t="shared" si="0"/>
        <v>1.5722255060681936</v>
      </c>
    </row>
    <row r="17" spans="1:38" ht="21.75" customHeight="1" x14ac:dyDescent="0.2">
      <c r="A17" s="60" t="s">
        <v>59</v>
      </c>
      <c r="B17" s="60"/>
      <c r="D17" s="35" t="s">
        <v>35</v>
      </c>
      <c r="E17" s="17"/>
      <c r="F17" s="35" t="s">
        <v>35</v>
      </c>
      <c r="G17" s="17"/>
      <c r="H17" s="35" t="s">
        <v>60</v>
      </c>
      <c r="I17" s="17"/>
      <c r="J17" s="35" t="s">
        <v>61</v>
      </c>
      <c r="K17" s="17"/>
      <c r="L17" s="36">
        <v>23</v>
      </c>
      <c r="M17" s="17"/>
      <c r="N17" s="36">
        <v>23</v>
      </c>
      <c r="O17" s="17"/>
      <c r="P17" s="24">
        <v>8000000</v>
      </c>
      <c r="Q17" s="17"/>
      <c r="R17" s="24">
        <v>7999995017280</v>
      </c>
      <c r="S17" s="17"/>
      <c r="T17" s="24">
        <v>6963601618400</v>
      </c>
      <c r="U17" s="17"/>
      <c r="V17" s="24">
        <v>0</v>
      </c>
      <c r="W17" s="17"/>
      <c r="X17" s="24">
        <v>0</v>
      </c>
      <c r="Y17" s="17"/>
      <c r="Z17" s="24">
        <v>0</v>
      </c>
      <c r="AA17" s="17"/>
      <c r="AB17" s="24">
        <v>0</v>
      </c>
      <c r="AC17" s="17"/>
      <c r="AD17" s="24">
        <v>8000000</v>
      </c>
      <c r="AE17" s="17"/>
      <c r="AF17" s="24">
        <v>962774</v>
      </c>
      <c r="AG17" s="17"/>
      <c r="AH17" s="24">
        <v>7999995017280</v>
      </c>
      <c r="AI17" s="17"/>
      <c r="AJ17" s="24">
        <v>7698003933100</v>
      </c>
      <c r="AK17" s="17"/>
      <c r="AL17" s="36">
        <f t="shared" si="0"/>
        <v>6.8415876166016156</v>
      </c>
    </row>
    <row r="18" spans="1:38" ht="21.75" customHeight="1" x14ac:dyDescent="0.2">
      <c r="A18" s="60" t="s">
        <v>62</v>
      </c>
      <c r="B18" s="60"/>
      <c r="D18" s="35" t="s">
        <v>35</v>
      </c>
      <c r="E18" s="17"/>
      <c r="F18" s="35" t="s">
        <v>35</v>
      </c>
      <c r="G18" s="17"/>
      <c r="H18" s="35" t="s">
        <v>63</v>
      </c>
      <c r="I18" s="17"/>
      <c r="J18" s="35" t="s">
        <v>64</v>
      </c>
      <c r="K18" s="17"/>
      <c r="L18" s="36">
        <v>18</v>
      </c>
      <c r="M18" s="17"/>
      <c r="N18" s="36">
        <v>18</v>
      </c>
      <c r="O18" s="17"/>
      <c r="P18" s="24">
        <v>832807</v>
      </c>
      <c r="Q18" s="17"/>
      <c r="R18" s="24">
        <v>832937946268</v>
      </c>
      <c r="S18" s="17"/>
      <c r="T18" s="24">
        <v>832656053731</v>
      </c>
      <c r="U18" s="17"/>
      <c r="V18" s="24">
        <v>0</v>
      </c>
      <c r="W18" s="17"/>
      <c r="X18" s="24">
        <v>0</v>
      </c>
      <c r="Y18" s="17"/>
      <c r="Z18" s="24">
        <v>0</v>
      </c>
      <c r="AA18" s="17"/>
      <c r="AB18" s="24">
        <v>0</v>
      </c>
      <c r="AC18" s="17"/>
      <c r="AD18" s="24">
        <v>832807</v>
      </c>
      <c r="AE18" s="17"/>
      <c r="AF18" s="24">
        <v>1000000</v>
      </c>
      <c r="AG18" s="17"/>
      <c r="AH18" s="24">
        <v>832937946268</v>
      </c>
      <c r="AI18" s="17"/>
      <c r="AJ18" s="24">
        <v>832354161193</v>
      </c>
      <c r="AK18" s="17"/>
      <c r="AL18" s="36">
        <f t="shared" si="0"/>
        <v>0.7397533141492717</v>
      </c>
    </row>
    <row r="19" spans="1:38" ht="21.75" customHeight="1" x14ac:dyDescent="0.2">
      <c r="A19" s="60" t="s">
        <v>65</v>
      </c>
      <c r="B19" s="60"/>
      <c r="D19" s="35" t="s">
        <v>35</v>
      </c>
      <c r="E19" s="17"/>
      <c r="F19" s="35" t="s">
        <v>35</v>
      </c>
      <c r="G19" s="17"/>
      <c r="H19" s="35" t="s">
        <v>66</v>
      </c>
      <c r="I19" s="17"/>
      <c r="J19" s="35" t="s">
        <v>67</v>
      </c>
      <c r="K19" s="17"/>
      <c r="L19" s="36">
        <v>18</v>
      </c>
      <c r="M19" s="17"/>
      <c r="N19" s="36">
        <v>18</v>
      </c>
      <c r="O19" s="17"/>
      <c r="P19" s="24">
        <v>5000000</v>
      </c>
      <c r="Q19" s="17"/>
      <c r="R19" s="24">
        <v>4934254171000</v>
      </c>
      <c r="S19" s="17"/>
      <c r="T19" s="24">
        <v>4932580807656</v>
      </c>
      <c r="U19" s="17"/>
      <c r="V19" s="24">
        <v>0</v>
      </c>
      <c r="W19" s="17"/>
      <c r="X19" s="24">
        <v>0</v>
      </c>
      <c r="Y19" s="17"/>
      <c r="Z19" s="24">
        <v>0</v>
      </c>
      <c r="AA19" s="17"/>
      <c r="AB19" s="24">
        <v>0</v>
      </c>
      <c r="AC19" s="17"/>
      <c r="AD19" s="24">
        <v>5000000</v>
      </c>
      <c r="AE19" s="17"/>
      <c r="AF19" s="24">
        <v>986695</v>
      </c>
      <c r="AG19" s="17"/>
      <c r="AH19" s="24">
        <v>4934254171000</v>
      </c>
      <c r="AI19" s="17"/>
      <c r="AJ19" s="24">
        <v>4930792422968</v>
      </c>
      <c r="AK19" s="17"/>
      <c r="AL19" s="36">
        <f t="shared" si="0"/>
        <v>4.3822331963171681</v>
      </c>
    </row>
    <row r="20" spans="1:38" ht="21.75" customHeight="1" x14ac:dyDescent="0.2">
      <c r="A20" s="60" t="s">
        <v>68</v>
      </c>
      <c r="B20" s="60"/>
      <c r="D20" s="35" t="s">
        <v>35</v>
      </c>
      <c r="E20" s="17"/>
      <c r="F20" s="35" t="s">
        <v>35</v>
      </c>
      <c r="G20" s="17"/>
      <c r="H20" s="35" t="s">
        <v>69</v>
      </c>
      <c r="I20" s="17"/>
      <c r="J20" s="35" t="s">
        <v>70</v>
      </c>
      <c r="K20" s="17"/>
      <c r="L20" s="36">
        <v>23</v>
      </c>
      <c r="M20" s="17"/>
      <c r="N20" s="36">
        <v>23</v>
      </c>
      <c r="O20" s="17"/>
      <c r="P20" s="24">
        <v>1000000</v>
      </c>
      <c r="Q20" s="17"/>
      <c r="R20" s="24">
        <v>1000000000000</v>
      </c>
      <c r="S20" s="17"/>
      <c r="T20" s="24">
        <v>999818750000</v>
      </c>
      <c r="U20" s="17"/>
      <c r="V20" s="24">
        <v>0</v>
      </c>
      <c r="W20" s="17"/>
      <c r="X20" s="24">
        <v>0</v>
      </c>
      <c r="Y20" s="17"/>
      <c r="Z20" s="24">
        <v>0</v>
      </c>
      <c r="AA20" s="17"/>
      <c r="AB20" s="24">
        <v>0</v>
      </c>
      <c r="AC20" s="17"/>
      <c r="AD20" s="24">
        <v>1000000</v>
      </c>
      <c r="AE20" s="17"/>
      <c r="AF20" s="24">
        <v>1000000</v>
      </c>
      <c r="AG20" s="17"/>
      <c r="AH20" s="24">
        <v>1000000000000</v>
      </c>
      <c r="AI20" s="17"/>
      <c r="AJ20" s="24">
        <v>999456250000</v>
      </c>
      <c r="AK20" s="17"/>
      <c r="AL20" s="36">
        <f t="shared" si="0"/>
        <v>0.88826500515718321</v>
      </c>
    </row>
    <row r="21" spans="1:38" ht="21.75" customHeight="1" x14ac:dyDescent="0.2">
      <c r="A21" s="60" t="s">
        <v>71</v>
      </c>
      <c r="B21" s="60"/>
      <c r="D21" s="35" t="s">
        <v>35</v>
      </c>
      <c r="E21" s="17"/>
      <c r="F21" s="35" t="s">
        <v>35</v>
      </c>
      <c r="G21" s="17"/>
      <c r="H21" s="35" t="s">
        <v>72</v>
      </c>
      <c r="I21" s="17"/>
      <c r="J21" s="35" t="s">
        <v>73</v>
      </c>
      <c r="K21" s="17"/>
      <c r="L21" s="36">
        <v>18</v>
      </c>
      <c r="M21" s="17"/>
      <c r="N21" s="36">
        <v>18</v>
      </c>
      <c r="O21" s="17"/>
      <c r="P21" s="24">
        <v>10000</v>
      </c>
      <c r="Q21" s="17"/>
      <c r="R21" s="24">
        <v>7633383300</v>
      </c>
      <c r="S21" s="17"/>
      <c r="T21" s="24">
        <v>7630616700</v>
      </c>
      <c r="U21" s="17"/>
      <c r="V21" s="24">
        <v>0</v>
      </c>
      <c r="W21" s="17"/>
      <c r="X21" s="24">
        <v>0</v>
      </c>
      <c r="Y21" s="17"/>
      <c r="Z21" s="24">
        <v>0</v>
      </c>
      <c r="AA21" s="17"/>
      <c r="AB21" s="24">
        <v>0</v>
      </c>
      <c r="AC21" s="17"/>
      <c r="AD21" s="24">
        <v>10000</v>
      </c>
      <c r="AE21" s="17"/>
      <c r="AF21" s="24">
        <v>763200</v>
      </c>
      <c r="AG21" s="17"/>
      <c r="AH21" s="24">
        <v>7633383300</v>
      </c>
      <c r="AI21" s="17"/>
      <c r="AJ21" s="24">
        <v>7627850100</v>
      </c>
      <c r="AK21" s="17"/>
      <c r="AL21" s="36">
        <f t="shared" si="0"/>
        <v>6.7792385193596221E-3</v>
      </c>
    </row>
    <row r="22" spans="1:38" ht="21.75" customHeight="1" x14ac:dyDescent="0.2">
      <c r="A22" s="60" t="s">
        <v>74</v>
      </c>
      <c r="B22" s="60"/>
      <c r="D22" s="35" t="s">
        <v>35</v>
      </c>
      <c r="E22" s="17"/>
      <c r="F22" s="35" t="s">
        <v>35</v>
      </c>
      <c r="G22" s="17"/>
      <c r="H22" s="35" t="s">
        <v>75</v>
      </c>
      <c r="I22" s="17"/>
      <c r="J22" s="35" t="s">
        <v>76</v>
      </c>
      <c r="K22" s="17"/>
      <c r="L22" s="36">
        <v>20.5</v>
      </c>
      <c r="M22" s="17"/>
      <c r="N22" s="36">
        <v>20.5</v>
      </c>
      <c r="O22" s="17"/>
      <c r="P22" s="24">
        <v>520854</v>
      </c>
      <c r="Q22" s="17"/>
      <c r="R22" s="24">
        <v>481915643638</v>
      </c>
      <c r="S22" s="17"/>
      <c r="T22" s="24">
        <v>478578068000</v>
      </c>
      <c r="U22" s="17"/>
      <c r="V22" s="24">
        <v>0</v>
      </c>
      <c r="W22" s="17"/>
      <c r="X22" s="24">
        <v>0</v>
      </c>
      <c r="Y22" s="17"/>
      <c r="Z22" s="24">
        <v>0</v>
      </c>
      <c r="AA22" s="17"/>
      <c r="AB22" s="24">
        <v>0</v>
      </c>
      <c r="AC22" s="17"/>
      <c r="AD22" s="24">
        <v>520854</v>
      </c>
      <c r="AE22" s="17"/>
      <c r="AF22" s="24">
        <v>950000</v>
      </c>
      <c r="AG22" s="17"/>
      <c r="AH22" s="24">
        <v>481915643638</v>
      </c>
      <c r="AI22" s="17"/>
      <c r="AJ22" s="24">
        <v>494542246355</v>
      </c>
      <c r="AK22" s="17"/>
      <c r="AL22" s="36">
        <f t="shared" si="0"/>
        <v>0.43952356194577707</v>
      </c>
    </row>
    <row r="23" spans="1:38" ht="21.75" customHeight="1" x14ac:dyDescent="0.2">
      <c r="A23" s="60" t="s">
        <v>77</v>
      </c>
      <c r="B23" s="60"/>
      <c r="D23" s="35" t="s">
        <v>35</v>
      </c>
      <c r="E23" s="17"/>
      <c r="F23" s="35" t="s">
        <v>35</v>
      </c>
      <c r="G23" s="17"/>
      <c r="H23" s="35" t="s">
        <v>78</v>
      </c>
      <c r="I23" s="17"/>
      <c r="J23" s="35" t="s">
        <v>79</v>
      </c>
      <c r="K23" s="17"/>
      <c r="L23" s="36">
        <v>20.5</v>
      </c>
      <c r="M23" s="17"/>
      <c r="N23" s="36">
        <v>20.5</v>
      </c>
      <c r="O23" s="17"/>
      <c r="P23" s="24">
        <v>500000</v>
      </c>
      <c r="Q23" s="17"/>
      <c r="R23" s="24">
        <v>448116129620</v>
      </c>
      <c r="S23" s="17"/>
      <c r="T23" s="24">
        <v>499104520906</v>
      </c>
      <c r="U23" s="17"/>
      <c r="V23" s="24">
        <v>0</v>
      </c>
      <c r="W23" s="17"/>
      <c r="X23" s="24">
        <v>0</v>
      </c>
      <c r="Y23" s="17"/>
      <c r="Z23" s="24">
        <v>0</v>
      </c>
      <c r="AA23" s="17"/>
      <c r="AB23" s="24">
        <v>0</v>
      </c>
      <c r="AC23" s="17"/>
      <c r="AD23" s="24">
        <v>500000</v>
      </c>
      <c r="AE23" s="17"/>
      <c r="AF23" s="24">
        <v>937000</v>
      </c>
      <c r="AG23" s="17"/>
      <c r="AH23" s="24">
        <v>448116129620</v>
      </c>
      <c r="AI23" s="17"/>
      <c r="AJ23" s="24">
        <v>468245253125</v>
      </c>
      <c r="AK23" s="17"/>
      <c r="AL23" s="36">
        <f t="shared" si="0"/>
        <v>0.41615215491614033</v>
      </c>
    </row>
    <row r="24" spans="1:38" ht="21.75" customHeight="1" x14ac:dyDescent="0.2">
      <c r="A24" s="60" t="s">
        <v>80</v>
      </c>
      <c r="B24" s="60"/>
      <c r="D24" s="35" t="s">
        <v>35</v>
      </c>
      <c r="E24" s="17"/>
      <c r="F24" s="35" t="s">
        <v>35</v>
      </c>
      <c r="G24" s="17"/>
      <c r="H24" s="35" t="s">
        <v>81</v>
      </c>
      <c r="I24" s="17"/>
      <c r="J24" s="35" t="s">
        <v>82</v>
      </c>
      <c r="K24" s="17"/>
      <c r="L24" s="36">
        <v>23</v>
      </c>
      <c r="M24" s="17"/>
      <c r="N24" s="36">
        <v>23</v>
      </c>
      <c r="O24" s="17"/>
      <c r="P24" s="24">
        <v>1599640</v>
      </c>
      <c r="Q24" s="17"/>
      <c r="R24" s="24">
        <v>1502867313231</v>
      </c>
      <c r="S24" s="17"/>
      <c r="T24" s="24">
        <v>1567123161435</v>
      </c>
      <c r="U24" s="17"/>
      <c r="V24" s="24">
        <v>0</v>
      </c>
      <c r="W24" s="17"/>
      <c r="X24" s="24">
        <v>0</v>
      </c>
      <c r="Y24" s="17"/>
      <c r="Z24" s="24">
        <v>0</v>
      </c>
      <c r="AA24" s="17"/>
      <c r="AB24" s="24">
        <v>0</v>
      </c>
      <c r="AC24" s="17"/>
      <c r="AD24" s="24">
        <v>1599640</v>
      </c>
      <c r="AE24" s="17"/>
      <c r="AF24" s="24">
        <v>987110</v>
      </c>
      <c r="AG24" s="17"/>
      <c r="AH24" s="24">
        <v>1502867313231</v>
      </c>
      <c r="AI24" s="17"/>
      <c r="AJ24" s="24">
        <v>1578162047926</v>
      </c>
      <c r="AK24" s="17"/>
      <c r="AL24" s="36">
        <f t="shared" si="0"/>
        <v>1.4025887772875094</v>
      </c>
    </row>
    <row r="25" spans="1:38" ht="21.75" customHeight="1" x14ac:dyDescent="0.2">
      <c r="A25" s="60" t="s">
        <v>83</v>
      </c>
      <c r="B25" s="60"/>
      <c r="D25" s="35" t="s">
        <v>35</v>
      </c>
      <c r="E25" s="17"/>
      <c r="F25" s="35" t="s">
        <v>35</v>
      </c>
      <c r="G25" s="17"/>
      <c r="H25" s="35" t="s">
        <v>84</v>
      </c>
      <c r="I25" s="17"/>
      <c r="J25" s="35" t="s">
        <v>85</v>
      </c>
      <c r="K25" s="17"/>
      <c r="L25" s="36">
        <v>23</v>
      </c>
      <c r="M25" s="17"/>
      <c r="N25" s="36">
        <v>23</v>
      </c>
      <c r="O25" s="17"/>
      <c r="P25" s="24">
        <v>3504343</v>
      </c>
      <c r="Q25" s="17"/>
      <c r="R25" s="24">
        <v>3400999924930</v>
      </c>
      <c r="S25" s="17"/>
      <c r="T25" s="24">
        <v>3219662243417</v>
      </c>
      <c r="U25" s="17"/>
      <c r="V25" s="24">
        <v>0</v>
      </c>
      <c r="W25" s="17"/>
      <c r="X25" s="24">
        <v>0</v>
      </c>
      <c r="Y25" s="17"/>
      <c r="Z25" s="24">
        <v>0</v>
      </c>
      <c r="AA25" s="17"/>
      <c r="AB25" s="24">
        <v>0</v>
      </c>
      <c r="AC25" s="17"/>
      <c r="AD25" s="24">
        <v>3504343</v>
      </c>
      <c r="AE25" s="17"/>
      <c r="AF25" s="24">
        <v>921010</v>
      </c>
      <c r="AG25" s="17"/>
      <c r="AH25" s="24">
        <v>3400999924930</v>
      </c>
      <c r="AI25" s="17"/>
      <c r="AJ25" s="24">
        <v>3225779974302</v>
      </c>
      <c r="AK25" s="17"/>
      <c r="AL25" s="36">
        <f t="shared" si="0"/>
        <v>2.8669063458348525</v>
      </c>
    </row>
    <row r="26" spans="1:38" ht="21.75" customHeight="1" x14ac:dyDescent="0.2">
      <c r="A26" s="60" t="s">
        <v>86</v>
      </c>
      <c r="B26" s="60"/>
      <c r="D26" s="35" t="s">
        <v>35</v>
      </c>
      <c r="E26" s="17"/>
      <c r="F26" s="35" t="s">
        <v>35</v>
      </c>
      <c r="G26" s="17"/>
      <c r="H26" s="35" t="s">
        <v>87</v>
      </c>
      <c r="I26" s="17"/>
      <c r="J26" s="35" t="s">
        <v>88</v>
      </c>
      <c r="K26" s="17"/>
      <c r="L26" s="36">
        <v>23</v>
      </c>
      <c r="M26" s="17"/>
      <c r="N26" s="36">
        <v>23</v>
      </c>
      <c r="O26" s="17"/>
      <c r="P26" s="24">
        <v>4604052</v>
      </c>
      <c r="Q26" s="17"/>
      <c r="R26" s="24">
        <v>4250000401200</v>
      </c>
      <c r="S26" s="17"/>
      <c r="T26" s="24">
        <v>3701447204273</v>
      </c>
      <c r="U26" s="17"/>
      <c r="V26" s="24">
        <v>0</v>
      </c>
      <c r="W26" s="17"/>
      <c r="X26" s="24">
        <v>0</v>
      </c>
      <c r="Y26" s="17"/>
      <c r="Z26" s="24">
        <v>4604052</v>
      </c>
      <c r="AA26" s="17"/>
      <c r="AB26" s="24">
        <v>3666136876815</v>
      </c>
      <c r="AC26" s="17"/>
      <c r="AD26" s="24">
        <v>0</v>
      </c>
      <c r="AE26" s="17"/>
      <c r="AF26" s="24">
        <v>0</v>
      </c>
      <c r="AG26" s="17"/>
      <c r="AH26" s="24">
        <v>0</v>
      </c>
      <c r="AI26" s="17"/>
      <c r="AJ26" s="24">
        <v>0</v>
      </c>
      <c r="AK26" s="17"/>
      <c r="AL26" s="36">
        <f t="shared" si="0"/>
        <v>0</v>
      </c>
    </row>
    <row r="27" spans="1:38" ht="21.75" customHeight="1" x14ac:dyDescent="0.2">
      <c r="A27" s="60" t="s">
        <v>89</v>
      </c>
      <c r="B27" s="60"/>
      <c r="D27" s="35" t="s">
        <v>35</v>
      </c>
      <c r="E27" s="17"/>
      <c r="F27" s="35" t="s">
        <v>35</v>
      </c>
      <c r="G27" s="17"/>
      <c r="H27" s="35" t="s">
        <v>90</v>
      </c>
      <c r="I27" s="17"/>
      <c r="J27" s="35" t="s">
        <v>91</v>
      </c>
      <c r="K27" s="17"/>
      <c r="L27" s="36">
        <v>23</v>
      </c>
      <c r="M27" s="17"/>
      <c r="N27" s="36">
        <v>23</v>
      </c>
      <c r="O27" s="17"/>
      <c r="P27" s="24">
        <v>1000000</v>
      </c>
      <c r="Q27" s="17"/>
      <c r="R27" s="24">
        <v>1000000000000</v>
      </c>
      <c r="S27" s="17"/>
      <c r="T27" s="24">
        <v>999818750000</v>
      </c>
      <c r="U27" s="17"/>
      <c r="V27" s="24">
        <v>0</v>
      </c>
      <c r="W27" s="17"/>
      <c r="X27" s="24">
        <v>0</v>
      </c>
      <c r="Y27" s="17"/>
      <c r="Z27" s="24">
        <v>0</v>
      </c>
      <c r="AA27" s="17"/>
      <c r="AB27" s="24">
        <v>0</v>
      </c>
      <c r="AC27" s="17"/>
      <c r="AD27" s="24">
        <v>1000000</v>
      </c>
      <c r="AE27" s="17"/>
      <c r="AF27" s="24">
        <v>1000000</v>
      </c>
      <c r="AG27" s="17"/>
      <c r="AH27" s="24">
        <v>1000000000000</v>
      </c>
      <c r="AI27" s="17"/>
      <c r="AJ27" s="24">
        <v>999456250000</v>
      </c>
      <c r="AK27" s="17"/>
      <c r="AL27" s="36">
        <f t="shared" si="0"/>
        <v>0.88826500515718321</v>
      </c>
    </row>
    <row r="28" spans="1:38" ht="21.75" customHeight="1" x14ac:dyDescent="0.2">
      <c r="A28" s="60" t="s">
        <v>92</v>
      </c>
      <c r="B28" s="60"/>
      <c r="D28" s="35" t="s">
        <v>35</v>
      </c>
      <c r="E28" s="17"/>
      <c r="F28" s="35" t="s">
        <v>35</v>
      </c>
      <c r="G28" s="17"/>
      <c r="H28" s="35" t="s">
        <v>93</v>
      </c>
      <c r="I28" s="17"/>
      <c r="J28" s="35" t="s">
        <v>94</v>
      </c>
      <c r="K28" s="17"/>
      <c r="L28" s="36">
        <v>23</v>
      </c>
      <c r="M28" s="17"/>
      <c r="N28" s="36">
        <v>23</v>
      </c>
      <c r="O28" s="17"/>
      <c r="P28" s="24">
        <v>1000000</v>
      </c>
      <c r="Q28" s="17"/>
      <c r="R28" s="24">
        <v>1000000000000</v>
      </c>
      <c r="S28" s="17"/>
      <c r="T28" s="24">
        <v>999818750000</v>
      </c>
      <c r="U28" s="17"/>
      <c r="V28" s="24">
        <v>0</v>
      </c>
      <c r="W28" s="17"/>
      <c r="X28" s="24">
        <v>0</v>
      </c>
      <c r="Y28" s="17"/>
      <c r="Z28" s="24">
        <v>0</v>
      </c>
      <c r="AA28" s="17"/>
      <c r="AB28" s="24">
        <v>0</v>
      </c>
      <c r="AC28" s="17"/>
      <c r="AD28" s="24">
        <v>1000000</v>
      </c>
      <c r="AE28" s="17"/>
      <c r="AF28" s="24">
        <v>1000000</v>
      </c>
      <c r="AG28" s="17"/>
      <c r="AH28" s="24">
        <v>1000000000000</v>
      </c>
      <c r="AI28" s="17"/>
      <c r="AJ28" s="24">
        <v>999456250000</v>
      </c>
      <c r="AK28" s="17"/>
      <c r="AL28" s="36">
        <f t="shared" si="0"/>
        <v>0.88826500515718321</v>
      </c>
    </row>
    <row r="29" spans="1:38" ht="21.75" customHeight="1" x14ac:dyDescent="0.2">
      <c r="A29" s="60" t="s">
        <v>95</v>
      </c>
      <c r="B29" s="60"/>
      <c r="D29" s="35" t="s">
        <v>35</v>
      </c>
      <c r="E29" s="17"/>
      <c r="F29" s="35" t="s">
        <v>35</v>
      </c>
      <c r="G29" s="17"/>
      <c r="H29" s="35" t="s">
        <v>96</v>
      </c>
      <c r="I29" s="17"/>
      <c r="J29" s="35" t="s">
        <v>97</v>
      </c>
      <c r="K29" s="17"/>
      <c r="L29" s="36">
        <v>23</v>
      </c>
      <c r="M29" s="17"/>
      <c r="N29" s="36">
        <v>23</v>
      </c>
      <c r="O29" s="17"/>
      <c r="P29" s="24">
        <v>1500000</v>
      </c>
      <c r="Q29" s="17"/>
      <c r="R29" s="24">
        <v>1500000000000</v>
      </c>
      <c r="S29" s="17"/>
      <c r="T29" s="24">
        <v>1499728125000</v>
      </c>
      <c r="U29" s="17"/>
      <c r="V29" s="24">
        <v>0</v>
      </c>
      <c r="W29" s="17"/>
      <c r="X29" s="24">
        <v>0</v>
      </c>
      <c r="Y29" s="17"/>
      <c r="Z29" s="24">
        <v>0</v>
      </c>
      <c r="AA29" s="17"/>
      <c r="AB29" s="24">
        <v>0</v>
      </c>
      <c r="AC29" s="17"/>
      <c r="AD29" s="24">
        <v>1500000</v>
      </c>
      <c r="AE29" s="17"/>
      <c r="AF29" s="24">
        <v>1000000</v>
      </c>
      <c r="AG29" s="17"/>
      <c r="AH29" s="24">
        <v>1500000000000</v>
      </c>
      <c r="AI29" s="17"/>
      <c r="AJ29" s="24">
        <v>1499184375000</v>
      </c>
      <c r="AK29" s="17"/>
      <c r="AL29" s="36">
        <f t="shared" si="0"/>
        <v>1.3323975077357748</v>
      </c>
    </row>
    <row r="30" spans="1:38" ht="21.75" customHeight="1" x14ac:dyDescent="0.2">
      <c r="A30" s="60" t="s">
        <v>98</v>
      </c>
      <c r="B30" s="60"/>
      <c r="D30" s="35" t="s">
        <v>35</v>
      </c>
      <c r="E30" s="17"/>
      <c r="F30" s="35" t="s">
        <v>35</v>
      </c>
      <c r="G30" s="17"/>
      <c r="H30" s="35" t="s">
        <v>99</v>
      </c>
      <c r="I30" s="17"/>
      <c r="J30" s="35" t="s">
        <v>100</v>
      </c>
      <c r="K30" s="17"/>
      <c r="L30" s="36">
        <v>20.5</v>
      </c>
      <c r="M30" s="17"/>
      <c r="N30" s="36">
        <v>20.5</v>
      </c>
      <c r="O30" s="17"/>
      <c r="P30" s="24">
        <v>4000000</v>
      </c>
      <c r="Q30" s="17"/>
      <c r="R30" s="24">
        <v>4000000000000</v>
      </c>
      <c r="S30" s="17"/>
      <c r="T30" s="24">
        <v>3999275000000</v>
      </c>
      <c r="U30" s="17"/>
      <c r="V30" s="24">
        <v>0</v>
      </c>
      <c r="W30" s="17"/>
      <c r="X30" s="24">
        <v>0</v>
      </c>
      <c r="Y30" s="17"/>
      <c r="Z30" s="24">
        <v>0</v>
      </c>
      <c r="AA30" s="17"/>
      <c r="AB30" s="24">
        <v>0</v>
      </c>
      <c r="AC30" s="17"/>
      <c r="AD30" s="24">
        <v>4000000</v>
      </c>
      <c r="AE30" s="17"/>
      <c r="AF30" s="24">
        <v>1000000</v>
      </c>
      <c r="AG30" s="17"/>
      <c r="AH30" s="24">
        <v>4000000000000</v>
      </c>
      <c r="AI30" s="17"/>
      <c r="AJ30" s="24">
        <v>3997825000000</v>
      </c>
      <c r="AK30" s="17"/>
      <c r="AL30" s="36">
        <f t="shared" si="0"/>
        <v>3.5530600206287328</v>
      </c>
    </row>
    <row r="31" spans="1:38" ht="21.75" customHeight="1" x14ac:dyDescent="0.2">
      <c r="A31" s="60" t="s">
        <v>101</v>
      </c>
      <c r="B31" s="60"/>
      <c r="D31" s="35" t="s">
        <v>35</v>
      </c>
      <c r="E31" s="17"/>
      <c r="F31" s="35" t="s">
        <v>35</v>
      </c>
      <c r="G31" s="17"/>
      <c r="H31" s="35" t="s">
        <v>102</v>
      </c>
      <c r="I31" s="17"/>
      <c r="J31" s="35" t="s">
        <v>103</v>
      </c>
      <c r="K31" s="17"/>
      <c r="L31" s="36">
        <v>26</v>
      </c>
      <c r="M31" s="17"/>
      <c r="N31" s="36">
        <v>26</v>
      </c>
      <c r="O31" s="17"/>
      <c r="P31" s="24">
        <v>0</v>
      </c>
      <c r="Q31" s="17"/>
      <c r="R31" s="24">
        <v>0</v>
      </c>
      <c r="S31" s="17"/>
      <c r="T31" s="24">
        <v>0</v>
      </c>
      <c r="U31" s="17"/>
      <c r="V31" s="24">
        <v>100000</v>
      </c>
      <c r="W31" s="17"/>
      <c r="X31" s="24">
        <v>90295960937</v>
      </c>
      <c r="Y31" s="17"/>
      <c r="Z31" s="24">
        <v>0</v>
      </c>
      <c r="AA31" s="17"/>
      <c r="AB31" s="24">
        <v>0</v>
      </c>
      <c r="AC31" s="17"/>
      <c r="AD31" s="24">
        <v>100000</v>
      </c>
      <c r="AE31" s="17"/>
      <c r="AF31" s="24">
        <v>902500</v>
      </c>
      <c r="AG31" s="17"/>
      <c r="AH31" s="24">
        <v>90295960937</v>
      </c>
      <c r="AI31" s="17"/>
      <c r="AJ31" s="24">
        <v>90200926562</v>
      </c>
      <c r="AK31" s="17"/>
      <c r="AL31" s="36">
        <f t="shared" si="0"/>
        <v>8.0165916714991417E-2</v>
      </c>
    </row>
    <row r="32" spans="1:38" ht="21.75" customHeight="1" x14ac:dyDescent="0.2">
      <c r="A32" s="60" t="s">
        <v>104</v>
      </c>
      <c r="B32" s="60"/>
      <c r="D32" s="35" t="s">
        <v>35</v>
      </c>
      <c r="E32" s="17"/>
      <c r="F32" s="35" t="s">
        <v>35</v>
      </c>
      <c r="G32" s="17"/>
      <c r="H32" s="35" t="s">
        <v>105</v>
      </c>
      <c r="I32" s="17"/>
      <c r="J32" s="35" t="s">
        <v>106</v>
      </c>
      <c r="K32" s="17"/>
      <c r="L32" s="36">
        <v>23</v>
      </c>
      <c r="M32" s="17"/>
      <c r="N32" s="36">
        <v>23</v>
      </c>
      <c r="O32" s="17"/>
      <c r="P32" s="24">
        <v>0</v>
      </c>
      <c r="Q32" s="17"/>
      <c r="R32" s="24">
        <v>0</v>
      </c>
      <c r="S32" s="17"/>
      <c r="T32" s="24">
        <v>0</v>
      </c>
      <c r="U32" s="17"/>
      <c r="V32" s="24">
        <v>5515772</v>
      </c>
      <c r="W32" s="17"/>
      <c r="X32" s="24">
        <v>5092381341280</v>
      </c>
      <c r="Y32" s="17"/>
      <c r="Z32" s="24">
        <v>0</v>
      </c>
      <c r="AA32" s="17"/>
      <c r="AB32" s="24">
        <v>0</v>
      </c>
      <c r="AC32" s="17"/>
      <c r="AD32" s="24">
        <v>5515772</v>
      </c>
      <c r="AE32" s="17"/>
      <c r="AF32" s="24">
        <v>797000</v>
      </c>
      <c r="AG32" s="17"/>
      <c r="AH32" s="24">
        <v>5092381341280</v>
      </c>
      <c r="AI32" s="17"/>
      <c r="AJ32" s="24">
        <v>4393679920783</v>
      </c>
      <c r="AK32" s="17"/>
      <c r="AL32" s="36">
        <f t="shared" si="0"/>
        <v>3.9048753934885334</v>
      </c>
    </row>
    <row r="33" spans="1:38" ht="21.75" customHeight="1" x14ac:dyDescent="0.2">
      <c r="A33" s="60" t="s">
        <v>107</v>
      </c>
      <c r="B33" s="60"/>
      <c r="D33" s="35" t="s">
        <v>35</v>
      </c>
      <c r="E33" s="17"/>
      <c r="F33" s="35" t="s">
        <v>35</v>
      </c>
      <c r="G33" s="17"/>
      <c r="H33" s="35" t="s">
        <v>108</v>
      </c>
      <c r="I33" s="17"/>
      <c r="J33" s="35" t="s">
        <v>109</v>
      </c>
      <c r="K33" s="17"/>
      <c r="L33" s="36">
        <v>23</v>
      </c>
      <c r="M33" s="17"/>
      <c r="N33" s="36">
        <v>23</v>
      </c>
      <c r="O33" s="17"/>
      <c r="P33" s="24">
        <v>0</v>
      </c>
      <c r="Q33" s="17"/>
      <c r="R33" s="24">
        <v>0</v>
      </c>
      <c r="S33" s="17"/>
      <c r="T33" s="24">
        <v>0</v>
      </c>
      <c r="U33" s="17"/>
      <c r="V33" s="24">
        <v>10645178</v>
      </c>
      <c r="W33" s="17"/>
      <c r="X33" s="24">
        <v>9822412192380</v>
      </c>
      <c r="Y33" s="17"/>
      <c r="Z33" s="24">
        <v>0</v>
      </c>
      <c r="AA33" s="17"/>
      <c r="AB33" s="24">
        <v>0</v>
      </c>
      <c r="AC33" s="17"/>
      <c r="AD33" s="24">
        <v>10645178</v>
      </c>
      <c r="AE33" s="17"/>
      <c r="AF33" s="24">
        <v>922710</v>
      </c>
      <c r="AG33" s="17"/>
      <c r="AH33" s="24">
        <v>9822412192380</v>
      </c>
      <c r="AI33" s="17"/>
      <c r="AJ33" s="24">
        <v>9817071255750</v>
      </c>
      <c r="AK33" s="17"/>
      <c r="AL33" s="36">
        <f t="shared" si="0"/>
        <v>8.7249050167200508</v>
      </c>
    </row>
    <row r="34" spans="1:38" ht="21.75" customHeight="1" x14ac:dyDescent="0.2">
      <c r="A34" s="61" t="s">
        <v>110</v>
      </c>
      <c r="B34" s="61"/>
      <c r="D34" s="35" t="s">
        <v>111</v>
      </c>
      <c r="E34" s="17"/>
      <c r="F34" s="35" t="s">
        <v>111</v>
      </c>
      <c r="G34" s="17"/>
      <c r="H34" s="35" t="s">
        <v>112</v>
      </c>
      <c r="I34" s="17"/>
      <c r="J34" s="35" t="s">
        <v>113</v>
      </c>
      <c r="K34" s="17"/>
      <c r="L34" s="36">
        <v>23</v>
      </c>
      <c r="M34" s="17"/>
      <c r="N34" s="36">
        <v>23</v>
      </c>
      <c r="O34" s="17"/>
      <c r="P34" s="24">
        <v>6000000</v>
      </c>
      <c r="Q34" s="17"/>
      <c r="R34" s="37">
        <v>6000000000000</v>
      </c>
      <c r="S34" s="17"/>
      <c r="T34" s="37">
        <v>6000000000000</v>
      </c>
      <c r="U34" s="17"/>
      <c r="V34" s="24">
        <v>0</v>
      </c>
      <c r="W34" s="17"/>
      <c r="X34" s="37">
        <v>0</v>
      </c>
      <c r="Y34" s="17"/>
      <c r="Z34" s="24">
        <v>0</v>
      </c>
      <c r="AA34" s="17"/>
      <c r="AB34" s="37">
        <v>0</v>
      </c>
      <c r="AC34" s="17"/>
      <c r="AD34" s="24">
        <v>6000000</v>
      </c>
      <c r="AE34" s="17"/>
      <c r="AF34" s="24">
        <v>1000000</v>
      </c>
      <c r="AG34" s="17"/>
      <c r="AH34" s="37">
        <v>6000000000000</v>
      </c>
      <c r="AI34" s="17"/>
      <c r="AJ34" s="37">
        <v>6000000000000</v>
      </c>
      <c r="AK34" s="17"/>
      <c r="AL34" s="36">
        <f t="shared" si="0"/>
        <v>5.3324895721479546</v>
      </c>
    </row>
    <row r="35" spans="1:38" ht="21.75" customHeight="1" thickBot="1" x14ac:dyDescent="0.25">
      <c r="A35" s="54" t="s">
        <v>24</v>
      </c>
      <c r="B35" s="54"/>
      <c r="D35" s="24"/>
      <c r="E35" s="17"/>
      <c r="F35" s="24"/>
      <c r="G35" s="17"/>
      <c r="H35" s="24"/>
      <c r="I35" s="17"/>
      <c r="J35" s="24"/>
      <c r="K35" s="17"/>
      <c r="L35" s="24"/>
      <c r="M35" s="17"/>
      <c r="N35" s="24"/>
      <c r="O35" s="17"/>
      <c r="P35" s="24"/>
      <c r="Q35" s="17"/>
      <c r="R35" s="21">
        <v>82290262286263</v>
      </c>
      <c r="S35" s="17"/>
      <c r="T35" s="21">
        <f>SUM(T9:T34)</f>
        <v>85302297781445</v>
      </c>
      <c r="U35" s="17"/>
      <c r="V35" s="24"/>
      <c r="W35" s="17"/>
      <c r="X35" s="21">
        <v>15005089494597</v>
      </c>
      <c r="Y35" s="17"/>
      <c r="Z35" s="24"/>
      <c r="AA35" s="17"/>
      <c r="AB35" s="21">
        <v>3696136876815</v>
      </c>
      <c r="AC35" s="17"/>
      <c r="AD35" s="24"/>
      <c r="AE35" s="17"/>
      <c r="AF35" s="24"/>
      <c r="AG35" s="17"/>
      <c r="AH35" s="21">
        <f>SUM(AH9:AH34)</f>
        <v>93025637807223</v>
      </c>
      <c r="AI35" s="17"/>
      <c r="AJ35" s="21">
        <v>95615495915710</v>
      </c>
      <c r="AK35" s="17"/>
      <c r="AL35" s="46">
        <f t="shared" si="0"/>
        <v>84.978105817713157</v>
      </c>
    </row>
    <row r="36" spans="1:38" ht="13.5" thickTop="1" x14ac:dyDescent="0.2"/>
    <row r="38" spans="1:38" x14ac:dyDescent="0.2">
      <c r="R38" s="38"/>
    </row>
    <row r="39" spans="1:38" x14ac:dyDescent="0.2">
      <c r="R39" s="38"/>
    </row>
  </sheetData>
  <mergeCells count="38">
    <mergeCell ref="A31:B31"/>
    <mergeCell ref="A32:B32"/>
    <mergeCell ref="A33:B33"/>
    <mergeCell ref="A34:B34"/>
    <mergeCell ref="A35:B35"/>
    <mergeCell ref="A26:B26"/>
    <mergeCell ref="A27:B27"/>
    <mergeCell ref="A28:B28"/>
    <mergeCell ref="A29:B29"/>
    <mergeCell ref="A30:B30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14"/>
  <sheetViews>
    <sheetView rightToLeft="1" workbookViewId="0">
      <selection activeCell="A10" sqref="A10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  <col min="18" max="18" width="17.5703125" bestFit="1" customWidth="1"/>
  </cols>
  <sheetData>
    <row r="1" spans="1:18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8" ht="21.75" customHeight="1" x14ac:dyDescent="0.2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8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8" ht="14.45" customHeight="1" x14ac:dyDescent="0.2">
      <c r="A4" s="52" t="s">
        <v>114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8" ht="14.45" customHeight="1" x14ac:dyDescent="0.2">
      <c r="A5" s="52" t="s">
        <v>115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8" ht="14.45" customHeight="1" x14ac:dyDescent="0.2"/>
    <row r="7" spans="1:18" ht="14.45" customHeight="1" x14ac:dyDescent="0.2">
      <c r="C7" s="53" t="s">
        <v>5</v>
      </c>
      <c r="D7" s="53"/>
      <c r="E7" s="53"/>
      <c r="F7" s="53"/>
      <c r="G7" s="53"/>
      <c r="H7" s="53"/>
      <c r="I7" s="53"/>
      <c r="J7" s="53"/>
      <c r="K7" s="53"/>
      <c r="L7" s="53"/>
      <c r="M7" s="53"/>
    </row>
    <row r="8" spans="1:18" ht="14.45" customHeight="1" x14ac:dyDescent="0.2">
      <c r="A8" s="2" t="s">
        <v>116</v>
      </c>
      <c r="C8" s="4" t="s">
        <v>8</v>
      </c>
      <c r="D8" s="14"/>
      <c r="E8" s="4" t="s">
        <v>117</v>
      </c>
      <c r="F8" s="14"/>
      <c r="G8" s="4" t="s">
        <v>118</v>
      </c>
      <c r="H8" s="14"/>
      <c r="I8" s="4" t="s">
        <v>119</v>
      </c>
      <c r="J8" s="14"/>
      <c r="K8" s="4" t="s">
        <v>120</v>
      </c>
      <c r="L8" s="14"/>
      <c r="M8" s="4" t="s">
        <v>121</v>
      </c>
    </row>
    <row r="9" spans="1:18" ht="21.75" customHeight="1" x14ac:dyDescent="0.2">
      <c r="A9" s="6" t="s">
        <v>56</v>
      </c>
      <c r="C9" s="28">
        <v>2000000</v>
      </c>
      <c r="D9" s="13"/>
      <c r="E9" s="28">
        <v>902500</v>
      </c>
      <c r="F9" s="13"/>
      <c r="G9" s="28">
        <v>884998</v>
      </c>
      <c r="H9" s="13"/>
      <c r="I9" s="39">
        <v>-1.9400000000000001E-2</v>
      </c>
      <c r="J9" s="13"/>
      <c r="K9" s="28">
        <v>1769033564675</v>
      </c>
      <c r="L9" s="13"/>
      <c r="M9" s="26" t="s">
        <v>122</v>
      </c>
      <c r="R9" s="30"/>
    </row>
    <row r="10" spans="1:18" ht="21.75" customHeight="1" x14ac:dyDescent="0.2">
      <c r="A10" s="7" t="s">
        <v>34</v>
      </c>
      <c r="C10" s="30">
        <v>3809800</v>
      </c>
      <c r="D10" s="13"/>
      <c r="E10" s="30">
        <v>4710401</v>
      </c>
      <c r="F10" s="13"/>
      <c r="G10" s="30">
        <v>4768348</v>
      </c>
      <c r="H10" s="13"/>
      <c r="I10" s="40">
        <v>1.23E-2</v>
      </c>
      <c r="J10" s="13"/>
      <c r="K10" s="30">
        <v>18153281532547</v>
      </c>
      <c r="L10" s="13"/>
      <c r="M10" s="29" t="s">
        <v>122</v>
      </c>
    </row>
    <row r="11" spans="1:18" ht="21.75" customHeight="1" x14ac:dyDescent="0.2">
      <c r="A11" s="7" t="s">
        <v>44</v>
      </c>
      <c r="C11" s="30">
        <v>6000000</v>
      </c>
      <c r="D11" s="13"/>
      <c r="E11" s="30">
        <v>950000</v>
      </c>
      <c r="F11" s="13"/>
      <c r="G11" s="30">
        <v>893359</v>
      </c>
      <c r="H11" s="13"/>
      <c r="I11" s="40">
        <v>-5.96E-2</v>
      </c>
      <c r="J11" s="13"/>
      <c r="K11" s="30">
        <v>5357239416262</v>
      </c>
      <c r="L11" s="13"/>
      <c r="M11" s="29" t="s">
        <v>122</v>
      </c>
    </row>
    <row r="12" spans="1:18" ht="21.75" customHeight="1" x14ac:dyDescent="0.2">
      <c r="A12" s="7" t="s">
        <v>59</v>
      </c>
      <c r="C12" s="30">
        <v>8000000</v>
      </c>
      <c r="D12" s="13"/>
      <c r="E12" s="30">
        <v>950000</v>
      </c>
      <c r="F12" s="13"/>
      <c r="G12" s="30">
        <v>962774</v>
      </c>
      <c r="H12" s="13"/>
      <c r="I12" s="40">
        <v>1.34E-2</v>
      </c>
      <c r="J12" s="13"/>
      <c r="K12" s="30">
        <v>7698003933100</v>
      </c>
      <c r="L12" s="13"/>
      <c r="M12" s="29" t="s">
        <v>122</v>
      </c>
    </row>
    <row r="13" spans="1:18" ht="21.75" customHeight="1" x14ac:dyDescent="0.2">
      <c r="A13" s="9" t="s">
        <v>47</v>
      </c>
      <c r="C13" s="30">
        <v>11200000</v>
      </c>
      <c r="D13" s="13"/>
      <c r="E13" s="30">
        <v>1000000</v>
      </c>
      <c r="F13" s="13"/>
      <c r="G13" s="30">
        <v>900000</v>
      </c>
      <c r="H13" s="13"/>
      <c r="I13" s="40">
        <v>-0.1</v>
      </c>
      <c r="J13" s="13"/>
      <c r="K13" s="32">
        <v>10074519000000</v>
      </c>
      <c r="L13" s="13"/>
      <c r="M13" s="29" t="s">
        <v>122</v>
      </c>
    </row>
    <row r="14" spans="1:18" ht="21.75" customHeight="1" x14ac:dyDescent="0.2">
      <c r="A14" s="5" t="s">
        <v>24</v>
      </c>
      <c r="C14" s="30"/>
      <c r="D14" s="13"/>
      <c r="E14" s="30"/>
      <c r="F14" s="13"/>
      <c r="G14" s="30"/>
      <c r="H14" s="13"/>
      <c r="I14" s="30"/>
      <c r="J14" s="13"/>
      <c r="K14" s="15">
        <v>43052077446584</v>
      </c>
      <c r="L14" s="13"/>
      <c r="M14" s="30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2"/>
  <sheetViews>
    <sheetView rightToLeft="1" workbookViewId="0">
      <selection activeCell="L12" sqref="L12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8.5703125" bestFit="1" customWidth="1"/>
    <col min="5" max="5" width="1.28515625" customWidth="1"/>
    <col min="6" max="6" width="18.85546875" bestFit="1" customWidth="1"/>
    <col min="7" max="7" width="1.28515625" customWidth="1"/>
    <col min="8" max="8" width="19" bestFit="1" customWidth="1"/>
    <col min="9" max="9" width="1.28515625" customWidth="1"/>
    <col min="10" max="10" width="18.8554687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ht="21.75" customHeight="1" x14ac:dyDescent="0.2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2" ht="14.45" customHeight="1" x14ac:dyDescent="0.2"/>
    <row r="5" spans="1:12" ht="14.45" customHeight="1" x14ac:dyDescent="0.2">
      <c r="A5" s="1" t="s">
        <v>123</v>
      </c>
      <c r="B5" s="52" t="s">
        <v>124</v>
      </c>
      <c r="C5" s="52"/>
      <c r="D5" s="52"/>
      <c r="E5" s="52"/>
      <c r="F5" s="52"/>
      <c r="G5" s="52"/>
      <c r="H5" s="52"/>
      <c r="I5" s="52"/>
      <c r="J5" s="52"/>
      <c r="K5" s="52"/>
      <c r="L5" s="52"/>
    </row>
    <row r="6" spans="1:12" ht="14.45" customHeight="1" x14ac:dyDescent="0.2">
      <c r="D6" s="2" t="s">
        <v>3</v>
      </c>
      <c r="F6" s="53" t="s">
        <v>4</v>
      </c>
      <c r="G6" s="53"/>
      <c r="H6" s="53"/>
      <c r="J6" s="62" t="s">
        <v>5</v>
      </c>
      <c r="K6" s="62"/>
      <c r="L6" s="62"/>
    </row>
    <row r="7" spans="1:12" ht="14.45" customHeight="1" x14ac:dyDescent="0.2">
      <c r="D7" s="3"/>
      <c r="F7" s="3"/>
      <c r="G7" s="3"/>
      <c r="H7" s="3"/>
    </row>
    <row r="8" spans="1:12" ht="14.45" customHeight="1" x14ac:dyDescent="0.2">
      <c r="A8" s="53" t="s">
        <v>125</v>
      </c>
      <c r="B8" s="53"/>
      <c r="D8" s="2" t="s">
        <v>126</v>
      </c>
      <c r="F8" s="2" t="s">
        <v>127</v>
      </c>
      <c r="H8" s="2" t="s">
        <v>128</v>
      </c>
      <c r="J8" s="2" t="s">
        <v>126</v>
      </c>
      <c r="L8" s="2" t="s">
        <v>13</v>
      </c>
    </row>
    <row r="9" spans="1:12" ht="21.75" customHeight="1" x14ac:dyDescent="0.2">
      <c r="A9" s="59" t="s">
        <v>260</v>
      </c>
      <c r="B9" s="59"/>
      <c r="D9" s="23">
        <v>471887708533</v>
      </c>
      <c r="E9" s="17"/>
      <c r="F9" s="23">
        <v>174774468339</v>
      </c>
      <c r="G9" s="17"/>
      <c r="H9" s="23">
        <v>616001666432</v>
      </c>
      <c r="I9" s="17"/>
      <c r="J9" s="23">
        <v>30660510440</v>
      </c>
      <c r="K9" s="17"/>
      <c r="L9" s="41">
        <f>J9/112517800903700*100</f>
        <v>2.7249475366338916E-2</v>
      </c>
    </row>
    <row r="10" spans="1:12" ht="21.75" customHeight="1" x14ac:dyDescent="0.2">
      <c r="A10" s="60" t="s">
        <v>261</v>
      </c>
      <c r="B10" s="60"/>
      <c r="D10" s="24">
        <v>95773919</v>
      </c>
      <c r="E10" s="17"/>
      <c r="F10" s="24">
        <v>392815</v>
      </c>
      <c r="G10" s="17"/>
      <c r="H10" s="24">
        <v>188986</v>
      </c>
      <c r="I10" s="17"/>
      <c r="J10" s="24">
        <v>95977748</v>
      </c>
      <c r="K10" s="17"/>
      <c r="L10" s="42">
        <f t="shared" ref="L10:L20" si="0">J10/112517800903700*100</f>
        <v>8.5300056728040708E-5</v>
      </c>
    </row>
    <row r="11" spans="1:12" ht="21.75" customHeight="1" x14ac:dyDescent="0.2">
      <c r="A11" s="60" t="s">
        <v>262</v>
      </c>
      <c r="B11" s="60"/>
      <c r="D11" s="24">
        <v>7165141309408</v>
      </c>
      <c r="E11" s="17"/>
      <c r="F11" s="24">
        <v>20841377023012</v>
      </c>
      <c r="G11" s="17"/>
      <c r="H11" s="24">
        <v>20844202597541</v>
      </c>
      <c r="I11" s="17"/>
      <c r="J11" s="24">
        <v>7162315734879</v>
      </c>
      <c r="K11" s="17"/>
      <c r="L11" s="42">
        <f t="shared" si="0"/>
        <v>6.3654956614455802</v>
      </c>
    </row>
    <row r="12" spans="1:12" ht="21.75" customHeight="1" x14ac:dyDescent="0.2">
      <c r="A12" s="60" t="s">
        <v>263</v>
      </c>
      <c r="B12" s="60"/>
      <c r="D12" s="24">
        <v>879542658597</v>
      </c>
      <c r="E12" s="17"/>
      <c r="F12" s="24">
        <v>620980273970</v>
      </c>
      <c r="G12" s="17"/>
      <c r="H12" s="24">
        <v>299000085000</v>
      </c>
      <c r="I12" s="17"/>
      <c r="J12" s="24">
        <v>1201522847567</v>
      </c>
      <c r="K12" s="17"/>
      <c r="L12" s="42">
        <f t="shared" si="0"/>
        <v>1.0678513425580909</v>
      </c>
    </row>
    <row r="13" spans="1:12" ht="21.75" customHeight="1" x14ac:dyDescent="0.2">
      <c r="A13" s="60" t="s">
        <v>264</v>
      </c>
      <c r="B13" s="60"/>
      <c r="D13" s="24">
        <v>289333444</v>
      </c>
      <c r="E13" s="17"/>
      <c r="F13" s="24">
        <v>1186602</v>
      </c>
      <c r="G13" s="17"/>
      <c r="H13" s="24">
        <v>9000</v>
      </c>
      <c r="I13" s="17"/>
      <c r="J13" s="24">
        <v>290511046</v>
      </c>
      <c r="K13" s="17"/>
      <c r="L13" s="42">
        <f t="shared" si="0"/>
        <v>2.581911872314658E-4</v>
      </c>
    </row>
    <row r="14" spans="1:12" ht="21.75" customHeight="1" x14ac:dyDescent="0.2">
      <c r="A14" s="60" t="s">
        <v>265</v>
      </c>
      <c r="B14" s="60"/>
      <c r="D14" s="24">
        <v>3322542</v>
      </c>
      <c r="E14" s="17"/>
      <c r="F14" s="24">
        <v>13596</v>
      </c>
      <c r="G14" s="17"/>
      <c r="H14" s="24">
        <v>3336138</v>
      </c>
      <c r="I14" s="17"/>
      <c r="J14" s="24">
        <v>0</v>
      </c>
      <c r="K14" s="17"/>
      <c r="L14" s="42">
        <f t="shared" si="0"/>
        <v>0</v>
      </c>
    </row>
    <row r="15" spans="1:12" ht="21.75" customHeight="1" x14ac:dyDescent="0.2">
      <c r="A15" s="60" t="s">
        <v>266</v>
      </c>
      <c r="B15" s="60"/>
      <c r="D15" s="24">
        <v>19858773</v>
      </c>
      <c r="E15" s="17"/>
      <c r="F15" s="24">
        <v>0</v>
      </c>
      <c r="G15" s="17"/>
      <c r="H15" s="24">
        <v>19858773</v>
      </c>
      <c r="I15" s="17"/>
      <c r="J15" s="24">
        <v>0</v>
      </c>
      <c r="K15" s="17"/>
      <c r="L15" s="42">
        <f t="shared" si="0"/>
        <v>0</v>
      </c>
    </row>
    <row r="16" spans="1:12" ht="21.75" customHeight="1" x14ac:dyDescent="0.2">
      <c r="A16" s="60" t="s">
        <v>267</v>
      </c>
      <c r="B16" s="60"/>
      <c r="D16" s="24">
        <v>69080858</v>
      </c>
      <c r="E16" s="17"/>
      <c r="F16" s="24">
        <v>0</v>
      </c>
      <c r="G16" s="17"/>
      <c r="H16" s="24">
        <v>69080858</v>
      </c>
      <c r="I16" s="17"/>
      <c r="J16" s="24">
        <v>0</v>
      </c>
      <c r="K16" s="17"/>
      <c r="L16" s="42">
        <f t="shared" si="0"/>
        <v>0</v>
      </c>
    </row>
    <row r="17" spans="1:12" ht="21.75" customHeight="1" x14ac:dyDescent="0.2">
      <c r="A17" s="60" t="s">
        <v>268</v>
      </c>
      <c r="B17" s="60"/>
      <c r="D17" s="24">
        <v>29082291125</v>
      </c>
      <c r="E17" s="17"/>
      <c r="F17" s="24">
        <v>1939409</v>
      </c>
      <c r="G17" s="17"/>
      <c r="H17" s="24">
        <v>29000375000</v>
      </c>
      <c r="I17" s="17"/>
      <c r="J17" s="24">
        <v>83855534</v>
      </c>
      <c r="K17" s="17"/>
      <c r="L17" s="42">
        <f t="shared" si="0"/>
        <v>7.4526460103649717E-5</v>
      </c>
    </row>
    <row r="18" spans="1:12" ht="21.75" customHeight="1" x14ac:dyDescent="0.2">
      <c r="A18" s="60" t="s">
        <v>269</v>
      </c>
      <c r="B18" s="60"/>
      <c r="D18" s="24">
        <v>727216222</v>
      </c>
      <c r="E18" s="17"/>
      <c r="F18" s="24">
        <v>0</v>
      </c>
      <c r="G18" s="17"/>
      <c r="H18" s="24">
        <v>0</v>
      </c>
      <c r="I18" s="17"/>
      <c r="J18" s="24">
        <v>727216222</v>
      </c>
      <c r="K18" s="17"/>
      <c r="L18" s="42">
        <f t="shared" si="0"/>
        <v>6.463121534186387E-4</v>
      </c>
    </row>
    <row r="19" spans="1:12" ht="21.75" customHeight="1" x14ac:dyDescent="0.2">
      <c r="A19" s="60" t="s">
        <v>270</v>
      </c>
      <c r="B19" s="60"/>
      <c r="D19" s="24">
        <v>596901</v>
      </c>
      <c r="E19" s="17"/>
      <c r="F19" s="24">
        <v>1843222000000</v>
      </c>
      <c r="G19" s="17"/>
      <c r="H19" s="24">
        <v>1134000375000</v>
      </c>
      <c r="I19" s="17"/>
      <c r="J19" s="24">
        <v>709222221901</v>
      </c>
      <c r="K19" s="17"/>
      <c r="L19" s="42">
        <f t="shared" si="0"/>
        <v>0.63032001710378094</v>
      </c>
    </row>
    <row r="20" spans="1:12" ht="21.75" customHeight="1" x14ac:dyDescent="0.2">
      <c r="A20" s="60" t="s">
        <v>271</v>
      </c>
      <c r="B20" s="60"/>
      <c r="D20" s="24">
        <v>5131766182301</v>
      </c>
      <c r="E20" s="17"/>
      <c r="F20" s="24">
        <v>94796340308</v>
      </c>
      <c r="G20" s="17"/>
      <c r="H20" s="24">
        <v>98000850000</v>
      </c>
      <c r="I20" s="17"/>
      <c r="J20" s="24">
        <v>5128561672609</v>
      </c>
      <c r="K20" s="17"/>
      <c r="L20" s="42">
        <f t="shared" si="0"/>
        <v>4.5580002732175284</v>
      </c>
    </row>
    <row r="21" spans="1:12" ht="21.75" customHeight="1" thickBot="1" x14ac:dyDescent="0.25">
      <c r="A21" s="54" t="s">
        <v>24</v>
      </c>
      <c r="B21" s="54"/>
      <c r="D21" s="21">
        <f>SUM(D9:D20)</f>
        <v>13678625332623</v>
      </c>
      <c r="E21" s="17"/>
      <c r="F21" s="21">
        <f>SUM(F9:F20)</f>
        <v>23575153638051</v>
      </c>
      <c r="G21" s="17"/>
      <c r="H21" s="21">
        <f>SUM(H9:H20)</f>
        <v>23020298422728</v>
      </c>
      <c r="I21" s="17"/>
      <c r="J21" s="21">
        <f>SUM(J9:J20)</f>
        <v>14233480547946</v>
      </c>
      <c r="K21" s="17"/>
      <c r="L21" s="43">
        <f>SUM(L9:L20)</f>
        <v>12.6499810995488</v>
      </c>
    </row>
    <row r="22" spans="1:12" ht="13.5" thickTop="1" x14ac:dyDescent="0.2"/>
  </sheetData>
  <mergeCells count="20">
    <mergeCell ref="A21:B21"/>
    <mergeCell ref="J6:L6"/>
    <mergeCell ref="A20:B20"/>
    <mergeCell ref="A15:B15"/>
    <mergeCell ref="A16:B16"/>
    <mergeCell ref="A17:B17"/>
    <mergeCell ref="A18:B18"/>
    <mergeCell ref="A19:B19"/>
    <mergeCell ref="A12:B12"/>
    <mergeCell ref="A13:B13"/>
    <mergeCell ref="A14:B14"/>
    <mergeCell ref="A8:B8"/>
    <mergeCell ref="A9:B9"/>
    <mergeCell ref="A10:B10"/>
    <mergeCell ref="A11:B11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23"/>
  <sheetViews>
    <sheetView rightToLeft="1" topLeftCell="A4" workbookViewId="0">
      <selection activeCell="J10" sqref="J10"/>
    </sheetView>
  </sheetViews>
  <sheetFormatPr defaultRowHeight="18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3" max="13" width="28.5703125" customWidth="1"/>
    <col min="17" max="17" width="28.7109375" style="30" customWidth="1"/>
  </cols>
  <sheetData>
    <row r="1" spans="1:13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</row>
    <row r="2" spans="1:13" ht="21.75" customHeight="1" x14ac:dyDescent="0.2">
      <c r="A2" s="51" t="s">
        <v>129</v>
      </c>
      <c r="B2" s="51"/>
      <c r="C2" s="51"/>
      <c r="D2" s="51"/>
      <c r="E2" s="51"/>
      <c r="F2" s="51"/>
      <c r="G2" s="51"/>
      <c r="H2" s="51"/>
      <c r="I2" s="51"/>
      <c r="J2" s="51"/>
    </row>
    <row r="3" spans="1:13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</row>
    <row r="4" spans="1:13" ht="14.45" customHeight="1" x14ac:dyDescent="0.2"/>
    <row r="5" spans="1:13" ht="29.1" customHeight="1" x14ac:dyDescent="0.2">
      <c r="A5" s="1" t="s">
        <v>130</v>
      </c>
      <c r="B5" s="52" t="s">
        <v>131</v>
      </c>
      <c r="C5" s="52"/>
      <c r="D5" s="52"/>
      <c r="E5" s="52"/>
      <c r="F5" s="52"/>
      <c r="G5" s="52"/>
      <c r="H5" s="52"/>
      <c r="I5" s="52"/>
      <c r="J5" s="52"/>
    </row>
    <row r="6" spans="1:13" ht="14.45" customHeight="1" x14ac:dyDescent="0.2"/>
    <row r="7" spans="1:13" ht="14.45" customHeight="1" x14ac:dyDescent="0.2">
      <c r="A7" s="53" t="s">
        <v>132</v>
      </c>
      <c r="B7" s="53"/>
      <c r="D7" s="2" t="s">
        <v>133</v>
      </c>
      <c r="F7" s="2" t="s">
        <v>126</v>
      </c>
      <c r="H7" s="2" t="s">
        <v>134</v>
      </c>
      <c r="J7" s="2" t="s">
        <v>135</v>
      </c>
    </row>
    <row r="8" spans="1:13" ht="21.75" customHeight="1" x14ac:dyDescent="0.2">
      <c r="A8" s="59" t="s">
        <v>136</v>
      </c>
      <c r="B8" s="59"/>
      <c r="D8" s="26" t="s">
        <v>137</v>
      </c>
      <c r="E8" s="13"/>
      <c r="F8" s="28">
        <f>'درآمد سرمایه گذاری در سهام'!J10</f>
        <v>0</v>
      </c>
      <c r="G8" s="13"/>
      <c r="H8" s="27">
        <f>F8/F$13*100</f>
        <v>0</v>
      </c>
      <c r="I8" s="13"/>
      <c r="J8" s="27">
        <f>F8/112517800903700*100</f>
        <v>0</v>
      </c>
      <c r="M8" s="38"/>
    </row>
    <row r="9" spans="1:13" ht="21.75" customHeight="1" x14ac:dyDescent="0.2">
      <c r="A9" s="60" t="s">
        <v>138</v>
      </c>
      <c r="B9" s="60"/>
      <c r="D9" s="29" t="s">
        <v>139</v>
      </c>
      <c r="E9" s="13"/>
      <c r="F9" s="30">
        <f>'درآمد سرمایه گذاری در صندوق'!J11</f>
        <v>8471011725</v>
      </c>
      <c r="G9" s="13"/>
      <c r="H9" s="45">
        <f t="shared" ref="H9:H12" si="0">F9/F$13*100</f>
        <v>0.45709115227585667</v>
      </c>
      <c r="I9" s="13"/>
      <c r="J9" s="45">
        <f t="shared" ref="J9:J12" si="1">F9/112517800903700*100</f>
        <v>7.5285969481842605E-3</v>
      </c>
      <c r="M9" s="38"/>
    </row>
    <row r="10" spans="1:13" ht="21.75" customHeight="1" x14ac:dyDescent="0.2">
      <c r="A10" s="60" t="s">
        <v>140</v>
      </c>
      <c r="B10" s="60"/>
      <c r="D10" s="29" t="s">
        <v>141</v>
      </c>
      <c r="E10" s="13"/>
      <c r="F10" s="30">
        <f>'درآمد سرمایه گذاری در اوراق به'!J63</f>
        <v>1501070471449</v>
      </c>
      <c r="G10" s="13"/>
      <c r="H10" s="45">
        <f t="shared" si="0"/>
        <v>80.996940355655894</v>
      </c>
      <c r="I10" s="13"/>
      <c r="J10" s="45">
        <f t="shared" si="1"/>
        <v>1.3340737726768346</v>
      </c>
      <c r="M10" s="38"/>
    </row>
    <row r="11" spans="1:13" ht="21.75" customHeight="1" x14ac:dyDescent="0.2">
      <c r="A11" s="60" t="s">
        <v>142</v>
      </c>
      <c r="B11" s="60"/>
      <c r="D11" s="29" t="s">
        <v>143</v>
      </c>
      <c r="E11" s="13"/>
      <c r="F11" s="30">
        <f>'سود سپرده بانکی'!G20</f>
        <v>343640901216</v>
      </c>
      <c r="G11" s="13"/>
      <c r="H11" s="45">
        <f t="shared" si="0"/>
        <v>18.542674783741404</v>
      </c>
      <c r="I11" s="13"/>
      <c r="J11" s="45">
        <f t="shared" si="1"/>
        <v>0.30541025371630759</v>
      </c>
      <c r="M11" s="38"/>
    </row>
    <row r="12" spans="1:13" ht="21.75" customHeight="1" x14ac:dyDescent="0.2">
      <c r="A12" s="61" t="s">
        <v>144</v>
      </c>
      <c r="B12" s="61"/>
      <c r="D12" s="31" t="s">
        <v>145</v>
      </c>
      <c r="E12" s="13"/>
      <c r="F12" s="32">
        <f>'سایر درآمدها'!D11</f>
        <v>61040433</v>
      </c>
      <c r="G12" s="13"/>
      <c r="H12" s="45">
        <f t="shared" si="0"/>
        <v>3.2937083268394633E-3</v>
      </c>
      <c r="I12" s="13"/>
      <c r="J12" s="45">
        <f t="shared" si="1"/>
        <v>5.4249578741982657E-5</v>
      </c>
      <c r="M12" s="38"/>
    </row>
    <row r="13" spans="1:13" ht="21.75" customHeight="1" x14ac:dyDescent="0.2">
      <c r="A13" s="54" t="s">
        <v>24</v>
      </c>
      <c r="B13" s="54"/>
      <c r="D13" s="15"/>
      <c r="E13" s="13"/>
      <c r="F13" s="15">
        <f>SUM(F8:F12)</f>
        <v>1853243424823</v>
      </c>
      <c r="G13" s="13"/>
      <c r="H13" s="16">
        <f>SUM(H8:H12)</f>
        <v>99.999999999999986</v>
      </c>
      <c r="I13" s="13"/>
      <c r="J13" s="16">
        <f>SUM(J8:J12)</f>
        <v>1.6470668729200681</v>
      </c>
      <c r="M13" s="47"/>
    </row>
    <row r="18" spans="6:6" x14ac:dyDescent="0.2">
      <c r="F18" s="30"/>
    </row>
    <row r="19" spans="6:6" x14ac:dyDescent="0.2">
      <c r="F19" s="30"/>
    </row>
    <row r="20" spans="6:6" x14ac:dyDescent="0.2">
      <c r="F20" s="30"/>
    </row>
    <row r="21" spans="6:6" x14ac:dyDescent="0.2">
      <c r="F21" s="30"/>
    </row>
    <row r="22" spans="6:6" x14ac:dyDescent="0.2">
      <c r="F22" s="30"/>
    </row>
    <row r="23" spans="6:6" x14ac:dyDescent="0.2">
      <c r="F23" s="30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0"/>
  <sheetViews>
    <sheetView rightToLeft="1" workbookViewId="0">
      <selection activeCell="W9" sqref="W9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5.42578125" bestFit="1" customWidth="1"/>
    <col min="7" max="7" width="1.28515625" customWidth="1"/>
    <col min="8" max="8" width="11.140625" bestFit="1" customWidth="1"/>
    <col min="9" max="9" width="1.28515625" customWidth="1"/>
    <col min="10" max="10" width="5.140625" bestFit="1" customWidth="1"/>
    <col min="11" max="11" width="1.28515625" customWidth="1"/>
    <col min="12" max="12" width="17.28515625" bestFit="1" customWidth="1"/>
    <col min="13" max="13" width="1.28515625" customWidth="1"/>
    <col min="14" max="14" width="14.7109375" bestFit="1" customWidth="1"/>
    <col min="15" max="16" width="1.28515625" customWidth="1"/>
    <col min="17" max="17" width="14.28515625" customWidth="1"/>
    <col min="18" max="18" width="1.28515625" customWidth="1"/>
    <col min="19" max="19" width="15.85546875" bestFit="1" customWidth="1"/>
    <col min="20" max="20" width="1.28515625" customWidth="1"/>
    <col min="21" max="21" width="15.8554687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</row>
    <row r="2" spans="1:23" ht="21.75" customHeight="1" x14ac:dyDescent="0.2">
      <c r="A2" s="51" t="s">
        <v>129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spans="1:23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</row>
    <row r="4" spans="1:23" ht="14.45" customHeight="1" x14ac:dyDescent="0.2"/>
    <row r="5" spans="1:23" ht="14.45" customHeight="1" x14ac:dyDescent="0.2">
      <c r="A5" s="1" t="s">
        <v>146</v>
      </c>
      <c r="B5" s="52" t="s">
        <v>147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</row>
    <row r="6" spans="1:23" ht="14.45" customHeight="1" x14ac:dyDescent="0.2">
      <c r="D6" s="53" t="s">
        <v>148</v>
      </c>
      <c r="E6" s="53"/>
      <c r="F6" s="53"/>
      <c r="G6" s="53"/>
      <c r="H6" s="53"/>
      <c r="I6" s="53"/>
      <c r="J6" s="53"/>
      <c r="K6" s="53"/>
      <c r="L6" s="53"/>
      <c r="N6" s="53" t="s">
        <v>149</v>
      </c>
      <c r="O6" s="53"/>
      <c r="P6" s="53"/>
      <c r="Q6" s="53"/>
      <c r="R6" s="53"/>
      <c r="S6" s="53"/>
      <c r="T6" s="53"/>
      <c r="U6" s="53"/>
      <c r="V6" s="53"/>
      <c r="W6" s="53"/>
    </row>
    <row r="7" spans="1:23" ht="14.45" customHeight="1" x14ac:dyDescent="0.2">
      <c r="D7" s="3"/>
      <c r="E7" s="3"/>
      <c r="F7" s="3"/>
      <c r="G7" s="3"/>
      <c r="H7" s="3"/>
      <c r="I7" s="3"/>
      <c r="J7" s="56" t="s">
        <v>24</v>
      </c>
      <c r="K7" s="56"/>
      <c r="L7" s="56"/>
      <c r="N7" s="3"/>
      <c r="O7" s="3"/>
      <c r="P7" s="3"/>
      <c r="Q7" s="3"/>
      <c r="R7" s="3"/>
      <c r="S7" s="3"/>
      <c r="T7" s="3"/>
      <c r="U7" s="56" t="s">
        <v>24</v>
      </c>
      <c r="V7" s="56"/>
      <c r="W7" s="56"/>
    </row>
    <row r="8" spans="1:23" ht="14.45" customHeight="1" x14ac:dyDescent="0.2">
      <c r="A8" s="53" t="s">
        <v>150</v>
      </c>
      <c r="B8" s="53"/>
      <c r="D8" s="2" t="s">
        <v>151</v>
      </c>
      <c r="F8" s="2" t="s">
        <v>152</v>
      </c>
      <c r="H8" s="2" t="s">
        <v>153</v>
      </c>
      <c r="J8" s="4" t="s">
        <v>126</v>
      </c>
      <c r="K8" s="3"/>
      <c r="L8" s="4" t="s">
        <v>134</v>
      </c>
      <c r="N8" s="2" t="s">
        <v>151</v>
      </c>
      <c r="P8" s="53" t="s">
        <v>152</v>
      </c>
      <c r="Q8" s="53"/>
      <c r="S8" s="2" t="s">
        <v>153</v>
      </c>
      <c r="U8" s="4" t="s">
        <v>126</v>
      </c>
      <c r="V8" s="3"/>
      <c r="W8" s="4" t="s">
        <v>134</v>
      </c>
    </row>
    <row r="9" spans="1:23" ht="21.75" customHeight="1" x14ac:dyDescent="0.2">
      <c r="A9" s="57" t="s">
        <v>154</v>
      </c>
      <c r="B9" s="57"/>
      <c r="D9" s="19">
        <v>0</v>
      </c>
      <c r="E9" s="17"/>
      <c r="F9" s="19">
        <v>0</v>
      </c>
      <c r="G9" s="17"/>
      <c r="H9" s="19">
        <v>0</v>
      </c>
      <c r="I9" s="17"/>
      <c r="J9" s="19">
        <v>0</v>
      </c>
      <c r="K9" s="17"/>
      <c r="L9" s="20">
        <v>0</v>
      </c>
      <c r="M9" s="17"/>
      <c r="N9" s="19">
        <v>0</v>
      </c>
      <c r="O9" s="17"/>
      <c r="P9" s="63">
        <v>0</v>
      </c>
      <c r="Q9" s="64"/>
      <c r="R9" s="17"/>
      <c r="S9" s="19">
        <v>-22844722438</v>
      </c>
      <c r="T9" s="17"/>
      <c r="U9" s="19">
        <v>-22844722438</v>
      </c>
      <c r="V9" s="17"/>
      <c r="W9" s="20">
        <f>U9/21566894687140*100</f>
        <v>-0.10592495011171892</v>
      </c>
    </row>
    <row r="10" spans="1:23" ht="21.75" customHeight="1" x14ac:dyDescent="0.2">
      <c r="A10" s="54" t="s">
        <v>24</v>
      </c>
      <c r="B10" s="54"/>
      <c r="D10" s="21">
        <v>0</v>
      </c>
      <c r="E10" s="17"/>
      <c r="F10" s="21">
        <v>0</v>
      </c>
      <c r="G10" s="17"/>
      <c r="H10" s="21">
        <v>0</v>
      </c>
      <c r="I10" s="17"/>
      <c r="J10" s="21">
        <v>0</v>
      </c>
      <c r="K10" s="17"/>
      <c r="L10" s="22">
        <v>0</v>
      </c>
      <c r="M10" s="17"/>
      <c r="N10" s="21">
        <v>0</v>
      </c>
      <c r="O10" s="17"/>
      <c r="P10" s="17"/>
      <c r="Q10" s="21">
        <v>0</v>
      </c>
      <c r="R10" s="17"/>
      <c r="S10" s="21">
        <v>-22844722438</v>
      </c>
      <c r="T10" s="17"/>
      <c r="U10" s="21">
        <v>-22844722438</v>
      </c>
      <c r="V10" s="17"/>
      <c r="W10" s="22">
        <f>SUM(W9)</f>
        <v>-0.10592495011171892</v>
      </c>
    </row>
  </sheetData>
  <mergeCells count="13">
    <mergeCell ref="A10:B10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21"/>
  <sheetViews>
    <sheetView rightToLeft="1" workbookViewId="0">
      <selection activeCell="L17" sqref="L17:L19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6.28515625" style="17" bestFit="1" customWidth="1"/>
    <col min="5" max="5" width="1.28515625" style="17" customWidth="1"/>
    <col min="6" max="6" width="15.42578125" style="17" bestFit="1" customWidth="1"/>
    <col min="7" max="7" width="1.28515625" style="17" customWidth="1"/>
    <col min="8" max="8" width="11.140625" style="17" bestFit="1" customWidth="1"/>
    <col min="9" max="9" width="1.28515625" style="17" customWidth="1"/>
    <col min="10" max="10" width="13.85546875" style="17" bestFit="1" customWidth="1"/>
    <col min="11" max="11" width="1.28515625" style="17" customWidth="1"/>
    <col min="12" max="12" width="17.28515625" style="17" bestFit="1" customWidth="1"/>
    <col min="13" max="13" width="1.28515625" style="17" customWidth="1"/>
    <col min="14" max="14" width="16.28515625" style="17" bestFit="1" customWidth="1"/>
    <col min="15" max="16" width="1.28515625" style="17" customWidth="1"/>
    <col min="17" max="17" width="13.85546875" style="17" bestFit="1" customWidth="1"/>
    <col min="18" max="18" width="1.28515625" style="17" customWidth="1"/>
    <col min="19" max="19" width="13.85546875" style="17" bestFit="1" customWidth="1"/>
    <col min="20" max="20" width="1.28515625" style="17" customWidth="1"/>
    <col min="21" max="21" width="13.85546875" style="17" bestFit="1" customWidth="1"/>
    <col min="22" max="22" width="1.28515625" style="17" customWidth="1"/>
    <col min="23" max="23" width="17.28515625" style="17" bestFit="1" customWidth="1"/>
    <col min="24" max="24" width="0.28515625" customWidth="1"/>
  </cols>
  <sheetData>
    <row r="1" spans="1:23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</row>
    <row r="2" spans="1:23" ht="21.75" customHeight="1" x14ac:dyDescent="0.2">
      <c r="A2" s="51" t="s">
        <v>129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spans="1:23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</row>
    <row r="4" spans="1:23" ht="14.45" customHeight="1" x14ac:dyDescent="0.2"/>
    <row r="5" spans="1:23" ht="14.45" customHeight="1" x14ac:dyDescent="0.2">
      <c r="A5" s="1" t="s">
        <v>155</v>
      </c>
      <c r="B5" s="52" t="s">
        <v>156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</row>
    <row r="6" spans="1:23" ht="14.45" customHeight="1" x14ac:dyDescent="0.2">
      <c r="D6" s="53" t="s">
        <v>148</v>
      </c>
      <c r="E6" s="53"/>
      <c r="F6" s="53"/>
      <c r="G6" s="53"/>
      <c r="H6" s="53"/>
      <c r="I6" s="53"/>
      <c r="J6" s="53"/>
      <c r="K6" s="53"/>
      <c r="L6" s="53"/>
      <c r="N6" s="53" t="s">
        <v>149</v>
      </c>
      <c r="O6" s="53"/>
      <c r="P6" s="53"/>
      <c r="Q6" s="53"/>
      <c r="R6" s="53"/>
      <c r="S6" s="53"/>
      <c r="T6" s="53"/>
      <c r="U6" s="53"/>
      <c r="V6" s="53"/>
      <c r="W6" s="53"/>
    </row>
    <row r="7" spans="1:23" ht="14.45" customHeight="1" x14ac:dyDescent="0.2">
      <c r="D7" s="18"/>
      <c r="E7" s="18"/>
      <c r="F7" s="18"/>
      <c r="G7" s="18"/>
      <c r="H7" s="18"/>
      <c r="I7" s="18"/>
      <c r="J7" s="56" t="s">
        <v>24</v>
      </c>
      <c r="K7" s="56"/>
      <c r="L7" s="56"/>
      <c r="N7" s="18"/>
      <c r="O7" s="18"/>
      <c r="P7" s="18"/>
      <c r="Q7" s="18"/>
      <c r="R7" s="18"/>
      <c r="S7" s="18"/>
      <c r="T7" s="18"/>
      <c r="U7" s="56" t="s">
        <v>24</v>
      </c>
      <c r="V7" s="56"/>
      <c r="W7" s="56"/>
    </row>
    <row r="8" spans="1:23" ht="14.45" customHeight="1" x14ac:dyDescent="0.2">
      <c r="A8" s="53" t="s">
        <v>20</v>
      </c>
      <c r="B8" s="53"/>
      <c r="D8" s="2" t="s">
        <v>157</v>
      </c>
      <c r="F8" s="2" t="s">
        <v>152</v>
      </c>
      <c r="H8" s="2" t="s">
        <v>153</v>
      </c>
      <c r="J8" s="4" t="s">
        <v>126</v>
      </c>
      <c r="K8" s="18"/>
      <c r="L8" s="4" t="s">
        <v>134</v>
      </c>
      <c r="N8" s="2" t="s">
        <v>157</v>
      </c>
      <c r="P8" s="53" t="s">
        <v>152</v>
      </c>
      <c r="Q8" s="53"/>
      <c r="S8" s="2" t="s">
        <v>153</v>
      </c>
      <c r="U8" s="4" t="s">
        <v>126</v>
      </c>
      <c r="V8" s="18"/>
      <c r="W8" s="4" t="s">
        <v>134</v>
      </c>
    </row>
    <row r="9" spans="1:23" ht="21.75" customHeight="1" x14ac:dyDescent="0.2">
      <c r="A9" s="59" t="s">
        <v>158</v>
      </c>
      <c r="B9" s="59"/>
      <c r="D9" s="23">
        <v>0</v>
      </c>
      <c r="F9" s="23">
        <v>0</v>
      </c>
      <c r="H9" s="23">
        <v>0</v>
      </c>
      <c r="J9" s="23">
        <v>0</v>
      </c>
      <c r="L9" s="34">
        <f>J9/1853243424823*100</f>
        <v>0</v>
      </c>
      <c r="N9" s="23">
        <v>0</v>
      </c>
      <c r="P9" s="63">
        <v>0</v>
      </c>
      <c r="Q9" s="63"/>
      <c r="S9" s="23">
        <v>1528384000</v>
      </c>
      <c r="U9" s="23">
        <v>1528384000</v>
      </c>
      <c r="W9" s="34">
        <f>U9/21566894687140*100</f>
        <v>7.0867133269369156E-3</v>
      </c>
    </row>
    <row r="10" spans="1:23" ht="21.75" customHeight="1" x14ac:dyDescent="0.2">
      <c r="A10" s="61" t="s">
        <v>23</v>
      </c>
      <c r="B10" s="61"/>
      <c r="D10" s="37">
        <v>0</v>
      </c>
      <c r="F10" s="37">
        <v>8471011725</v>
      </c>
      <c r="H10" s="37">
        <v>0</v>
      </c>
      <c r="J10" s="37">
        <v>8471011725</v>
      </c>
      <c r="L10" s="34">
        <f>J10/1853243424823*100</f>
        <v>0.45709115227585667</v>
      </c>
      <c r="N10" s="37">
        <v>0</v>
      </c>
      <c r="P10" s="65">
        <v>8393701748</v>
      </c>
      <c r="Q10" s="66"/>
      <c r="S10" s="37">
        <v>0</v>
      </c>
      <c r="U10" s="37">
        <v>8393701748</v>
      </c>
      <c r="W10" s="36">
        <f>U10/21566894687140*100</f>
        <v>3.8919380234211619E-2</v>
      </c>
    </row>
    <row r="11" spans="1:23" ht="21.75" customHeight="1" x14ac:dyDescent="0.2">
      <c r="A11" s="54" t="s">
        <v>24</v>
      </c>
      <c r="B11" s="54"/>
      <c r="D11" s="21">
        <v>0</v>
      </c>
      <c r="F11" s="21">
        <v>8471011725</v>
      </c>
      <c r="H11" s="21">
        <v>0</v>
      </c>
      <c r="J11" s="21">
        <v>8471011725</v>
      </c>
      <c r="L11" s="22">
        <f>SUM(L9:L10)</f>
        <v>0.45709115227585667</v>
      </c>
      <c r="N11" s="21">
        <v>0</v>
      </c>
      <c r="Q11" s="21">
        <v>8393701748</v>
      </c>
      <c r="S11" s="21">
        <v>1528384000</v>
      </c>
      <c r="U11" s="21">
        <v>9922085748</v>
      </c>
      <c r="W11" s="46">
        <f>SUM(W9:W10)</f>
        <v>4.6006093561148535E-2</v>
      </c>
    </row>
    <row r="17" spans="12:12" ht="18.75" x14ac:dyDescent="0.2">
      <c r="L17" s="24"/>
    </row>
    <row r="18" spans="12:12" ht="18.75" x14ac:dyDescent="0.2">
      <c r="L18" s="24"/>
    </row>
    <row r="19" spans="12:12" ht="18.75" x14ac:dyDescent="0.2">
      <c r="L19" s="24"/>
    </row>
    <row r="20" spans="12:12" ht="18.75" x14ac:dyDescent="0.2">
      <c r="L20" s="24"/>
    </row>
    <row r="21" spans="12:12" ht="18.75" x14ac:dyDescent="0.2">
      <c r="L21" s="24"/>
    </row>
  </sheetData>
  <mergeCells count="15">
    <mergeCell ref="A10:B10"/>
    <mergeCell ref="P10:Q10"/>
    <mergeCell ref="A11:B11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69"/>
  <sheetViews>
    <sheetView rightToLeft="1" topLeftCell="A25" workbookViewId="0">
      <selection activeCell="A43" sqref="A43:XFD43"/>
    </sheetView>
  </sheetViews>
  <sheetFormatPr defaultRowHeight="12.75" x14ac:dyDescent="0.2"/>
  <cols>
    <col min="1" max="1" width="5.140625" customWidth="1"/>
    <col min="2" max="2" width="34.42578125" customWidth="1"/>
    <col min="3" max="3" width="1.28515625" customWidth="1"/>
    <col min="4" max="4" width="17.85546875" style="17" bestFit="1" customWidth="1"/>
    <col min="5" max="5" width="1.28515625" style="17" customWidth="1"/>
    <col min="6" max="6" width="18.7109375" style="17" bestFit="1" customWidth="1"/>
    <col min="7" max="7" width="1.28515625" style="17" customWidth="1"/>
    <col min="8" max="8" width="16.85546875" style="17" bestFit="1" customWidth="1"/>
    <col min="9" max="9" width="1.28515625" style="17" customWidth="1"/>
    <col min="10" max="10" width="17.85546875" style="17" bestFit="1" customWidth="1"/>
    <col min="11" max="11" width="1.28515625" style="17" customWidth="1"/>
    <col min="12" max="12" width="19" style="17" bestFit="1" customWidth="1"/>
    <col min="13" max="13" width="1.28515625" style="17" customWidth="1"/>
    <col min="14" max="14" width="18.7109375" style="17" bestFit="1" customWidth="1"/>
    <col min="15" max="15" width="1.28515625" style="17" customWidth="1"/>
    <col min="16" max="16" width="16.85546875" style="17" bestFit="1" customWidth="1"/>
    <col min="17" max="17" width="1.28515625" style="17" customWidth="1"/>
    <col min="18" max="18" width="18.85546875" style="17" bestFit="1" customWidth="1"/>
    <col min="19" max="19" width="0.28515625" customWidth="1"/>
  </cols>
  <sheetData>
    <row r="1" spans="1:18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18" ht="21.75" customHeight="1" x14ac:dyDescent="0.2">
      <c r="A2" s="51" t="s">
        <v>129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1:18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</row>
    <row r="4" spans="1:18" ht="14.45" customHeight="1" x14ac:dyDescent="0.2"/>
    <row r="5" spans="1:18" ht="14.45" customHeight="1" x14ac:dyDescent="0.2">
      <c r="A5" s="1" t="s">
        <v>159</v>
      </c>
      <c r="B5" s="52" t="s">
        <v>160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</row>
    <row r="6" spans="1:18" ht="14.45" customHeight="1" x14ac:dyDescent="0.2">
      <c r="D6" s="53" t="s">
        <v>148</v>
      </c>
      <c r="E6" s="53"/>
      <c r="F6" s="53"/>
      <c r="G6" s="53"/>
      <c r="H6" s="53"/>
      <c r="I6" s="53"/>
      <c r="J6" s="53"/>
      <c r="L6" s="53" t="s">
        <v>149</v>
      </c>
      <c r="M6" s="53"/>
      <c r="N6" s="53"/>
      <c r="O6" s="53"/>
      <c r="P6" s="53"/>
      <c r="Q6" s="53"/>
      <c r="R6" s="53"/>
    </row>
    <row r="7" spans="1:18" ht="14.45" customHeight="1" x14ac:dyDescent="0.2">
      <c r="D7" s="18"/>
      <c r="E7" s="18"/>
      <c r="F7" s="18"/>
      <c r="G7" s="18"/>
      <c r="H7" s="18"/>
      <c r="I7" s="18"/>
      <c r="J7" s="18"/>
      <c r="L7" s="18"/>
      <c r="M7" s="18"/>
      <c r="N7" s="18"/>
      <c r="O7" s="18"/>
      <c r="P7" s="18"/>
      <c r="Q7" s="18"/>
      <c r="R7" s="18"/>
    </row>
    <row r="8" spans="1:18" ht="14.45" customHeight="1" x14ac:dyDescent="0.2">
      <c r="A8" s="53" t="s">
        <v>161</v>
      </c>
      <c r="B8" s="53"/>
      <c r="D8" s="2" t="s">
        <v>162</v>
      </c>
      <c r="F8" s="2" t="s">
        <v>152</v>
      </c>
      <c r="H8" s="2" t="s">
        <v>153</v>
      </c>
      <c r="J8" s="2" t="s">
        <v>24</v>
      </c>
      <c r="L8" s="2" t="s">
        <v>162</v>
      </c>
      <c r="N8" s="2" t="s">
        <v>152</v>
      </c>
      <c r="P8" s="2" t="s">
        <v>153</v>
      </c>
      <c r="R8" s="2" t="s">
        <v>24</v>
      </c>
    </row>
    <row r="9" spans="1:18" ht="21.75" customHeight="1" x14ac:dyDescent="0.2">
      <c r="A9" s="59" t="s">
        <v>53</v>
      </c>
      <c r="B9" s="59"/>
      <c r="D9" s="23">
        <v>0</v>
      </c>
      <c r="F9" s="23">
        <v>0</v>
      </c>
      <c r="H9" s="23">
        <f>'درآمد ناشی از فروش'!I10</f>
        <v>654519833</v>
      </c>
      <c r="J9" s="23">
        <f>D9+F9+H9</f>
        <v>654519833</v>
      </c>
      <c r="L9" s="23">
        <v>0</v>
      </c>
      <c r="N9" s="23">
        <v>0</v>
      </c>
      <c r="P9" s="23">
        <v>6484562946</v>
      </c>
      <c r="R9" s="23">
        <f>L9+N9+P9</f>
        <v>6484562946</v>
      </c>
    </row>
    <row r="10" spans="1:18" ht="21.75" customHeight="1" x14ac:dyDescent="0.2">
      <c r="A10" s="60" t="s">
        <v>86</v>
      </c>
      <c r="B10" s="60"/>
      <c r="D10" s="24">
        <f>'سود اوراق بهادار'!N10</f>
        <v>742507811139</v>
      </c>
      <c r="F10" s="24">
        <v>0</v>
      </c>
      <c r="H10" s="24">
        <f>'درآمد ناشی از فروش'!I11</f>
        <v>-35310327458</v>
      </c>
      <c r="J10" s="24">
        <f t="shared" ref="J10:J62" si="0">D10+F10+H10</f>
        <v>707197483681</v>
      </c>
      <c r="L10" s="24">
        <f>'سود اوراق بهادار'!T10</f>
        <v>781414637096</v>
      </c>
      <c r="N10" s="24">
        <v>0</v>
      </c>
      <c r="P10" s="24">
        <v>-583863524385</v>
      </c>
      <c r="R10" s="24">
        <f>L10+N10+P10</f>
        <v>197551112711</v>
      </c>
    </row>
    <row r="11" spans="1:18" ht="21.75" customHeight="1" x14ac:dyDescent="0.2">
      <c r="A11" s="60" t="s">
        <v>163</v>
      </c>
      <c r="B11" s="60"/>
      <c r="D11" s="24">
        <v>0</v>
      </c>
      <c r="F11" s="24">
        <v>0</v>
      </c>
      <c r="H11" s="24">
        <v>0</v>
      </c>
      <c r="J11" s="24">
        <f t="shared" si="0"/>
        <v>0</v>
      </c>
      <c r="L11" s="24">
        <v>4111315</v>
      </c>
      <c r="N11" s="24">
        <v>0</v>
      </c>
      <c r="P11" s="24">
        <v>247084</v>
      </c>
      <c r="R11" s="24">
        <f t="shared" ref="R11:R62" si="1">L11+N11+P11</f>
        <v>4358399</v>
      </c>
    </row>
    <row r="12" spans="1:18" ht="21.75" customHeight="1" x14ac:dyDescent="0.2">
      <c r="A12" s="60" t="s">
        <v>164</v>
      </c>
      <c r="B12" s="60"/>
      <c r="D12" s="24">
        <v>0</v>
      </c>
      <c r="F12" s="24">
        <v>0</v>
      </c>
      <c r="H12" s="24">
        <v>0</v>
      </c>
      <c r="J12" s="24">
        <f t="shared" si="0"/>
        <v>0</v>
      </c>
      <c r="L12" s="24">
        <v>37390049</v>
      </c>
      <c r="N12" s="24">
        <v>0</v>
      </c>
      <c r="P12" s="24">
        <v>-992153</v>
      </c>
      <c r="R12" s="24">
        <f t="shared" si="1"/>
        <v>36397896</v>
      </c>
    </row>
    <row r="13" spans="1:18" ht="21.75" customHeight="1" x14ac:dyDescent="0.2">
      <c r="A13" s="60" t="s">
        <v>165</v>
      </c>
      <c r="B13" s="60"/>
      <c r="D13" s="24">
        <v>0</v>
      </c>
      <c r="F13" s="24">
        <v>0</v>
      </c>
      <c r="H13" s="24">
        <v>0</v>
      </c>
      <c r="J13" s="24">
        <f t="shared" si="0"/>
        <v>0</v>
      </c>
      <c r="L13" s="24">
        <v>13351456</v>
      </c>
      <c r="N13" s="24">
        <v>0</v>
      </c>
      <c r="P13" s="24">
        <v>-14428954</v>
      </c>
      <c r="R13" s="24">
        <f t="shared" si="1"/>
        <v>-1077498</v>
      </c>
    </row>
    <row r="14" spans="1:18" ht="21.75" customHeight="1" x14ac:dyDescent="0.2">
      <c r="A14" s="60" t="s">
        <v>166</v>
      </c>
      <c r="B14" s="60"/>
      <c r="D14" s="24">
        <v>0</v>
      </c>
      <c r="F14" s="24">
        <v>0</v>
      </c>
      <c r="H14" s="24">
        <v>0</v>
      </c>
      <c r="J14" s="24">
        <f t="shared" si="0"/>
        <v>0</v>
      </c>
      <c r="L14" s="24">
        <v>9148775203</v>
      </c>
      <c r="N14" s="24">
        <v>0</v>
      </c>
      <c r="P14" s="24">
        <v>6437410400</v>
      </c>
      <c r="R14" s="24">
        <f t="shared" si="1"/>
        <v>15586185603</v>
      </c>
    </row>
    <row r="15" spans="1:18" ht="21.75" customHeight="1" x14ac:dyDescent="0.2">
      <c r="A15" s="60" t="s">
        <v>167</v>
      </c>
      <c r="B15" s="60"/>
      <c r="D15" s="24">
        <v>0</v>
      </c>
      <c r="F15" s="24">
        <v>0</v>
      </c>
      <c r="H15" s="24">
        <v>0</v>
      </c>
      <c r="J15" s="24">
        <f t="shared" si="0"/>
        <v>0</v>
      </c>
      <c r="L15" s="24">
        <v>16889712</v>
      </c>
      <c r="N15" s="24">
        <v>0</v>
      </c>
      <c r="P15" s="24">
        <v>-470160</v>
      </c>
      <c r="R15" s="24">
        <f t="shared" si="1"/>
        <v>16419552</v>
      </c>
    </row>
    <row r="16" spans="1:18" ht="21.75" customHeight="1" x14ac:dyDescent="0.2">
      <c r="A16" s="60" t="s">
        <v>168</v>
      </c>
      <c r="B16" s="60"/>
      <c r="D16" s="24">
        <v>0</v>
      </c>
      <c r="F16" s="24">
        <v>0</v>
      </c>
      <c r="H16" s="24">
        <v>0</v>
      </c>
      <c r="J16" s="24">
        <f t="shared" si="0"/>
        <v>0</v>
      </c>
      <c r="L16" s="24">
        <v>71779372</v>
      </c>
      <c r="N16" s="24">
        <v>0</v>
      </c>
      <c r="P16" s="24">
        <v>-251767187</v>
      </c>
      <c r="R16" s="24">
        <f t="shared" si="1"/>
        <v>-179987815</v>
      </c>
    </row>
    <row r="17" spans="1:18" ht="21.75" customHeight="1" x14ac:dyDescent="0.2">
      <c r="A17" s="60" t="s">
        <v>169</v>
      </c>
      <c r="B17" s="60"/>
      <c r="D17" s="24">
        <v>0</v>
      </c>
      <c r="F17" s="24">
        <v>0</v>
      </c>
      <c r="H17" s="24">
        <v>0</v>
      </c>
      <c r="J17" s="24">
        <f t="shared" si="0"/>
        <v>0</v>
      </c>
      <c r="L17" s="24">
        <v>131558981</v>
      </c>
      <c r="N17" s="24">
        <v>0</v>
      </c>
      <c r="P17" s="24">
        <v>-3625000</v>
      </c>
      <c r="R17" s="24">
        <f t="shared" si="1"/>
        <v>127933981</v>
      </c>
    </row>
    <row r="18" spans="1:18" ht="21.75" customHeight="1" x14ac:dyDescent="0.2">
      <c r="A18" s="60" t="s">
        <v>170</v>
      </c>
      <c r="B18" s="60"/>
      <c r="D18" s="24">
        <v>0</v>
      </c>
      <c r="F18" s="24">
        <v>0</v>
      </c>
      <c r="H18" s="24">
        <v>0</v>
      </c>
      <c r="J18" s="24">
        <f t="shared" si="0"/>
        <v>0</v>
      </c>
      <c r="L18" s="24">
        <v>54421848</v>
      </c>
      <c r="N18" s="24">
        <v>0</v>
      </c>
      <c r="P18" s="24">
        <v>-1331824</v>
      </c>
      <c r="R18" s="24">
        <f t="shared" si="1"/>
        <v>53090024</v>
      </c>
    </row>
    <row r="19" spans="1:18" ht="21.75" customHeight="1" x14ac:dyDescent="0.2">
      <c r="A19" s="60" t="s">
        <v>171</v>
      </c>
      <c r="B19" s="60"/>
      <c r="D19" s="24">
        <v>0</v>
      </c>
      <c r="F19" s="24">
        <v>0</v>
      </c>
      <c r="H19" s="24">
        <v>0</v>
      </c>
      <c r="J19" s="24">
        <f t="shared" si="0"/>
        <v>0</v>
      </c>
      <c r="L19" s="24">
        <v>565831012</v>
      </c>
      <c r="N19" s="24">
        <v>0</v>
      </c>
      <c r="P19" s="24">
        <v>-13122500</v>
      </c>
      <c r="R19" s="24">
        <f t="shared" si="1"/>
        <v>552708512</v>
      </c>
    </row>
    <row r="20" spans="1:18" ht="21.75" customHeight="1" x14ac:dyDescent="0.2">
      <c r="A20" s="60" t="s">
        <v>172</v>
      </c>
      <c r="B20" s="60"/>
      <c r="D20" s="24">
        <v>0</v>
      </c>
      <c r="F20" s="24">
        <v>0</v>
      </c>
      <c r="H20" s="24">
        <v>0</v>
      </c>
      <c r="J20" s="24">
        <f t="shared" si="0"/>
        <v>0</v>
      </c>
      <c r="L20" s="24">
        <v>30079918</v>
      </c>
      <c r="N20" s="24">
        <v>0</v>
      </c>
      <c r="P20" s="24">
        <v>-638028</v>
      </c>
      <c r="R20" s="24">
        <f t="shared" si="1"/>
        <v>29441890</v>
      </c>
    </row>
    <row r="21" spans="1:18" ht="21.75" customHeight="1" x14ac:dyDescent="0.2">
      <c r="A21" s="60" t="s">
        <v>173</v>
      </c>
      <c r="B21" s="60"/>
      <c r="D21" s="24">
        <v>0</v>
      </c>
      <c r="F21" s="24">
        <v>0</v>
      </c>
      <c r="H21" s="24">
        <v>0</v>
      </c>
      <c r="J21" s="24">
        <f t="shared" si="0"/>
        <v>0</v>
      </c>
      <c r="L21" s="24">
        <v>12418032</v>
      </c>
      <c r="N21" s="24">
        <v>0</v>
      </c>
      <c r="P21" s="24">
        <v>-436434713</v>
      </c>
      <c r="R21" s="24">
        <f t="shared" si="1"/>
        <v>-424016681</v>
      </c>
    </row>
    <row r="22" spans="1:18" ht="21.75" customHeight="1" x14ac:dyDescent="0.2">
      <c r="A22" s="60" t="s">
        <v>174</v>
      </c>
      <c r="B22" s="60"/>
      <c r="D22" s="24">
        <v>0</v>
      </c>
      <c r="F22" s="24">
        <v>0</v>
      </c>
      <c r="H22" s="24">
        <v>0</v>
      </c>
      <c r="J22" s="24">
        <f t="shared" si="0"/>
        <v>0</v>
      </c>
      <c r="L22" s="24">
        <v>15106552</v>
      </c>
      <c r="N22" s="24">
        <v>0</v>
      </c>
      <c r="P22" s="24">
        <v>-363791</v>
      </c>
      <c r="R22" s="24">
        <f t="shared" si="1"/>
        <v>14742761</v>
      </c>
    </row>
    <row r="23" spans="1:18" ht="21.75" customHeight="1" x14ac:dyDescent="0.2">
      <c r="A23" s="60" t="s">
        <v>175</v>
      </c>
      <c r="B23" s="60"/>
      <c r="D23" s="24">
        <v>0</v>
      </c>
      <c r="F23" s="24">
        <v>0</v>
      </c>
      <c r="H23" s="24">
        <v>0</v>
      </c>
      <c r="J23" s="24">
        <f t="shared" si="0"/>
        <v>0</v>
      </c>
      <c r="L23" s="24">
        <v>0</v>
      </c>
      <c r="N23" s="24">
        <v>0</v>
      </c>
      <c r="P23" s="24">
        <v>12495378777</v>
      </c>
      <c r="R23" s="24">
        <f t="shared" si="1"/>
        <v>12495378777</v>
      </c>
    </row>
    <row r="24" spans="1:18" ht="21.75" customHeight="1" x14ac:dyDescent="0.2">
      <c r="A24" s="60" t="s">
        <v>176</v>
      </c>
      <c r="B24" s="60"/>
      <c r="D24" s="24">
        <v>0</v>
      </c>
      <c r="F24" s="24">
        <v>0</v>
      </c>
      <c r="H24" s="24">
        <v>0</v>
      </c>
      <c r="J24" s="24">
        <f t="shared" si="0"/>
        <v>0</v>
      </c>
      <c r="L24" s="24">
        <v>51365979</v>
      </c>
      <c r="N24" s="24">
        <v>0</v>
      </c>
      <c r="P24" s="24">
        <v>-968702</v>
      </c>
      <c r="R24" s="24">
        <f t="shared" si="1"/>
        <v>50397277</v>
      </c>
    </row>
    <row r="25" spans="1:18" ht="21.75" customHeight="1" x14ac:dyDescent="0.2">
      <c r="A25" s="60" t="s">
        <v>177</v>
      </c>
      <c r="B25" s="60"/>
      <c r="D25" s="24">
        <v>0</v>
      </c>
      <c r="F25" s="24">
        <v>0</v>
      </c>
      <c r="H25" s="24">
        <v>0</v>
      </c>
      <c r="J25" s="24">
        <f t="shared" si="0"/>
        <v>0</v>
      </c>
      <c r="L25" s="24">
        <v>301682996082</v>
      </c>
      <c r="N25" s="24">
        <v>0</v>
      </c>
      <c r="P25" s="24">
        <v>97652918644</v>
      </c>
      <c r="R25" s="24">
        <f t="shared" si="1"/>
        <v>399335914726</v>
      </c>
    </row>
    <row r="26" spans="1:18" ht="21.75" customHeight="1" x14ac:dyDescent="0.2">
      <c r="A26" s="60" t="s">
        <v>178</v>
      </c>
      <c r="B26" s="60"/>
      <c r="D26" s="24">
        <v>0</v>
      </c>
      <c r="F26" s="24">
        <v>0</v>
      </c>
      <c r="H26" s="24">
        <v>0</v>
      </c>
      <c r="J26" s="24">
        <f t="shared" si="0"/>
        <v>0</v>
      </c>
      <c r="L26" s="24">
        <v>760336931</v>
      </c>
      <c r="N26" s="24">
        <v>0</v>
      </c>
      <c r="P26" s="24">
        <v>5168718877</v>
      </c>
      <c r="R26" s="24">
        <f t="shared" si="1"/>
        <v>5929055808</v>
      </c>
    </row>
    <row r="27" spans="1:18" ht="21.75" customHeight="1" x14ac:dyDescent="0.2">
      <c r="A27" s="60" t="s">
        <v>179</v>
      </c>
      <c r="B27" s="60"/>
      <c r="D27" s="24">
        <v>0</v>
      </c>
      <c r="F27" s="24">
        <v>0</v>
      </c>
      <c r="H27" s="24">
        <v>0</v>
      </c>
      <c r="J27" s="24">
        <f t="shared" si="0"/>
        <v>0</v>
      </c>
      <c r="L27" s="24">
        <v>297457699</v>
      </c>
      <c r="N27" s="24">
        <v>0</v>
      </c>
      <c r="P27" s="24">
        <v>0</v>
      </c>
      <c r="R27" s="24">
        <f t="shared" si="1"/>
        <v>297457699</v>
      </c>
    </row>
    <row r="28" spans="1:18" ht="21.75" customHeight="1" x14ac:dyDescent="0.2">
      <c r="A28" s="60" t="s">
        <v>77</v>
      </c>
      <c r="B28" s="60"/>
      <c r="D28" s="24">
        <v>9060456400</v>
      </c>
      <c r="F28" s="24">
        <v>-30859267780</v>
      </c>
      <c r="H28" s="24">
        <v>0</v>
      </c>
      <c r="J28" s="24">
        <f t="shared" si="0"/>
        <v>-21798811380</v>
      </c>
      <c r="L28" s="24">
        <v>473876712148</v>
      </c>
      <c r="N28" s="24">
        <v>15252512704</v>
      </c>
      <c r="P28" s="24">
        <v>88305930021</v>
      </c>
      <c r="R28" s="24">
        <f t="shared" si="1"/>
        <v>577435154873</v>
      </c>
    </row>
    <row r="29" spans="1:18" ht="21.75" customHeight="1" x14ac:dyDescent="0.2">
      <c r="A29" s="60" t="s">
        <v>56</v>
      </c>
      <c r="B29" s="60"/>
      <c r="D29" s="24">
        <f>'سود اوراق بهادار'!N30</f>
        <v>57078126120</v>
      </c>
      <c r="F29" s="24">
        <v>-35639279074</v>
      </c>
      <c r="H29" s="24">
        <v>0</v>
      </c>
      <c r="J29" s="24">
        <f t="shared" si="0"/>
        <v>21438847046</v>
      </c>
      <c r="L29" s="24">
        <f>'سود اوراق بهادار'!T30</f>
        <v>626809256747</v>
      </c>
      <c r="N29" s="24">
        <v>-30643292984</v>
      </c>
      <c r="P29" s="24">
        <v>2747794</v>
      </c>
      <c r="R29" s="24">
        <f t="shared" si="1"/>
        <v>596168711557</v>
      </c>
    </row>
    <row r="30" spans="1:18" ht="21.75" customHeight="1" x14ac:dyDescent="0.2">
      <c r="A30" s="60" t="s">
        <v>180</v>
      </c>
      <c r="B30" s="60"/>
      <c r="D30" s="24">
        <v>0</v>
      </c>
      <c r="F30" s="24">
        <v>0</v>
      </c>
      <c r="H30" s="24">
        <v>0</v>
      </c>
      <c r="J30" s="24">
        <f t="shared" si="0"/>
        <v>0</v>
      </c>
      <c r="L30" s="24">
        <v>19223563</v>
      </c>
      <c r="N30" s="24">
        <v>0</v>
      </c>
      <c r="P30" s="24">
        <v>-359866</v>
      </c>
      <c r="R30" s="24">
        <f t="shared" si="1"/>
        <v>18863697</v>
      </c>
    </row>
    <row r="31" spans="1:18" ht="21.75" customHeight="1" x14ac:dyDescent="0.2">
      <c r="A31" s="60" t="s">
        <v>181</v>
      </c>
      <c r="B31" s="60"/>
      <c r="D31" s="24">
        <v>0</v>
      </c>
      <c r="F31" s="24">
        <v>0</v>
      </c>
      <c r="H31" s="24">
        <v>0</v>
      </c>
      <c r="J31" s="24">
        <f t="shared" si="0"/>
        <v>0</v>
      </c>
      <c r="L31" s="24">
        <v>446186548</v>
      </c>
      <c r="N31" s="24">
        <v>0</v>
      </c>
      <c r="P31" s="24">
        <v>0</v>
      </c>
      <c r="R31" s="24">
        <f t="shared" si="1"/>
        <v>446186548</v>
      </c>
    </row>
    <row r="32" spans="1:18" ht="21.75" customHeight="1" x14ac:dyDescent="0.2">
      <c r="A32" s="60" t="s">
        <v>182</v>
      </c>
      <c r="B32" s="60"/>
      <c r="D32" s="24">
        <v>0</v>
      </c>
      <c r="F32" s="24">
        <v>0</v>
      </c>
      <c r="H32" s="24">
        <v>0</v>
      </c>
      <c r="J32" s="24">
        <f t="shared" si="0"/>
        <v>0</v>
      </c>
      <c r="L32" s="24">
        <v>369374983758</v>
      </c>
      <c r="N32" s="24">
        <v>0</v>
      </c>
      <c r="P32" s="24">
        <v>78869623852</v>
      </c>
      <c r="R32" s="24">
        <f t="shared" si="1"/>
        <v>448244607610</v>
      </c>
    </row>
    <row r="33" spans="1:18" ht="21.75" customHeight="1" x14ac:dyDescent="0.2">
      <c r="A33" s="60" t="s">
        <v>98</v>
      </c>
      <c r="B33" s="60"/>
      <c r="D33" s="24">
        <v>128871912980</v>
      </c>
      <c r="F33" s="24">
        <v>-1449999999</v>
      </c>
      <c r="H33" s="24">
        <v>0</v>
      </c>
      <c r="J33" s="24">
        <f t="shared" si="0"/>
        <v>127421912981</v>
      </c>
      <c r="L33" s="24">
        <v>1505530391909</v>
      </c>
      <c r="N33" s="24">
        <v>51860335769</v>
      </c>
      <c r="P33" s="24">
        <v>33381459825</v>
      </c>
      <c r="R33" s="24">
        <f t="shared" si="1"/>
        <v>1590772187503</v>
      </c>
    </row>
    <row r="34" spans="1:18" ht="21.75" customHeight="1" x14ac:dyDescent="0.2">
      <c r="A34" s="60" t="s">
        <v>183</v>
      </c>
      <c r="B34" s="60"/>
      <c r="D34" s="24">
        <v>0</v>
      </c>
      <c r="F34" s="24">
        <v>0</v>
      </c>
      <c r="H34" s="24">
        <v>0</v>
      </c>
      <c r="J34" s="24">
        <f t="shared" si="0"/>
        <v>0</v>
      </c>
      <c r="L34" s="24">
        <v>709360639183</v>
      </c>
      <c r="N34" s="24">
        <v>0</v>
      </c>
      <c r="P34" s="24">
        <v>216174230670</v>
      </c>
      <c r="R34" s="24">
        <f t="shared" si="1"/>
        <v>925534869853</v>
      </c>
    </row>
    <row r="35" spans="1:18" ht="21.75" customHeight="1" x14ac:dyDescent="0.2">
      <c r="A35" s="60" t="s">
        <v>184</v>
      </c>
      <c r="B35" s="60"/>
      <c r="D35" s="24">
        <v>0</v>
      </c>
      <c r="F35" s="24">
        <v>0</v>
      </c>
      <c r="H35" s="24">
        <v>0</v>
      </c>
      <c r="J35" s="24">
        <f t="shared" si="0"/>
        <v>0</v>
      </c>
      <c r="L35" s="24">
        <v>18888004</v>
      </c>
      <c r="N35" s="24">
        <v>0</v>
      </c>
      <c r="P35" s="24">
        <v>-359866</v>
      </c>
      <c r="R35" s="24">
        <f t="shared" si="1"/>
        <v>18528138</v>
      </c>
    </row>
    <row r="36" spans="1:18" ht="21.75" customHeight="1" x14ac:dyDescent="0.2">
      <c r="A36" s="60" t="s">
        <v>41</v>
      </c>
      <c r="B36" s="60"/>
      <c r="D36" s="24">
        <f>'سود اوراق بهادار'!N42</f>
        <v>66096442620</v>
      </c>
      <c r="F36" s="24">
        <v>77385121350</v>
      </c>
      <c r="H36" s="24">
        <v>0</v>
      </c>
      <c r="J36" s="24">
        <f t="shared" si="0"/>
        <v>143481563970</v>
      </c>
      <c r="L36" s="24">
        <f>'سود اوراق بهادار'!T42</f>
        <v>445049380308</v>
      </c>
      <c r="N36" s="24">
        <v>508927216630</v>
      </c>
      <c r="P36" s="24">
        <v>-257029891</v>
      </c>
      <c r="R36" s="24">
        <f t="shared" si="1"/>
        <v>953719567047</v>
      </c>
    </row>
    <row r="37" spans="1:18" ht="21.75" customHeight="1" x14ac:dyDescent="0.2">
      <c r="A37" s="60" t="s">
        <v>59</v>
      </c>
      <c r="B37" s="60"/>
      <c r="D37" s="24">
        <v>207367199710</v>
      </c>
      <c r="F37" s="24">
        <v>734402314700</v>
      </c>
      <c r="H37" s="24">
        <v>0</v>
      </c>
      <c r="J37" s="24">
        <f t="shared" si="0"/>
        <v>941769514410</v>
      </c>
      <c r="L37" s="24">
        <v>872513833297</v>
      </c>
      <c r="N37" s="24">
        <v>-301991084179</v>
      </c>
      <c r="P37" s="24">
        <v>-5017156</v>
      </c>
      <c r="R37" s="24">
        <f t="shared" si="1"/>
        <v>570517731962</v>
      </c>
    </row>
    <row r="38" spans="1:18" ht="21.75" customHeight="1" x14ac:dyDescent="0.2">
      <c r="A38" s="60" t="s">
        <v>185</v>
      </c>
      <c r="B38" s="60"/>
      <c r="D38" s="24">
        <v>0</v>
      </c>
      <c r="F38" s="24">
        <v>0</v>
      </c>
      <c r="H38" s="24">
        <v>0</v>
      </c>
      <c r="J38" s="24">
        <f t="shared" si="0"/>
        <v>0</v>
      </c>
      <c r="L38" s="24">
        <v>1765171</v>
      </c>
      <c r="N38" s="24">
        <v>0</v>
      </c>
      <c r="P38" s="24">
        <v>-36138</v>
      </c>
      <c r="R38" s="24">
        <f t="shared" si="1"/>
        <v>1729033</v>
      </c>
    </row>
    <row r="39" spans="1:18" ht="21.75" customHeight="1" x14ac:dyDescent="0.2">
      <c r="A39" s="60" t="s">
        <v>107</v>
      </c>
      <c r="B39" s="60"/>
      <c r="D39" s="24">
        <v>18016386796</v>
      </c>
      <c r="F39" s="24">
        <v>-5340936629</v>
      </c>
      <c r="H39" s="24">
        <v>0</v>
      </c>
      <c r="J39" s="24">
        <f t="shared" si="0"/>
        <v>12675450167</v>
      </c>
      <c r="L39" s="24">
        <v>18016386796</v>
      </c>
      <c r="N39" s="24">
        <v>-5340936629</v>
      </c>
      <c r="P39" s="24">
        <v>0</v>
      </c>
      <c r="R39" s="24">
        <f t="shared" si="1"/>
        <v>12675450167</v>
      </c>
    </row>
    <row r="40" spans="1:18" ht="21.75" customHeight="1" x14ac:dyDescent="0.2">
      <c r="A40" s="60" t="s">
        <v>104</v>
      </c>
      <c r="B40" s="60"/>
      <c r="D40" s="24">
        <v>9428930930</v>
      </c>
      <c r="F40" s="24">
        <v>-698701420496</v>
      </c>
      <c r="H40" s="24">
        <v>0</v>
      </c>
      <c r="J40" s="24">
        <f t="shared" si="0"/>
        <v>-689272489566</v>
      </c>
      <c r="L40" s="24">
        <v>9428930930</v>
      </c>
      <c r="N40" s="24">
        <v>-698701420496</v>
      </c>
      <c r="P40" s="24">
        <v>0</v>
      </c>
      <c r="R40" s="24">
        <f t="shared" si="1"/>
        <v>-689272489566</v>
      </c>
    </row>
    <row r="41" spans="1:18" ht="21.75" customHeight="1" x14ac:dyDescent="0.2">
      <c r="A41" s="60" t="s">
        <v>92</v>
      </c>
      <c r="B41" s="60"/>
      <c r="D41" s="24">
        <v>26649358890</v>
      </c>
      <c r="F41" s="24">
        <v>-362499999</v>
      </c>
      <c r="H41" s="24">
        <v>0</v>
      </c>
      <c r="J41" s="24">
        <f t="shared" si="0"/>
        <v>26286858891</v>
      </c>
      <c r="L41" s="24">
        <v>54533575221</v>
      </c>
      <c r="N41" s="24">
        <v>-543749999</v>
      </c>
      <c r="P41" s="24">
        <v>0</v>
      </c>
      <c r="R41" s="24">
        <f t="shared" si="1"/>
        <v>53989825222</v>
      </c>
    </row>
    <row r="42" spans="1:18" ht="21.75" customHeight="1" x14ac:dyDescent="0.2">
      <c r="A42" s="60" t="s">
        <v>47</v>
      </c>
      <c r="B42" s="60"/>
      <c r="D42" s="24">
        <v>307253959560</v>
      </c>
      <c r="F42" s="24">
        <v>-1123450999999</v>
      </c>
      <c r="H42" s="24">
        <v>0</v>
      </c>
      <c r="J42" s="24">
        <f t="shared" si="0"/>
        <v>-816197040439</v>
      </c>
      <c r="L42" s="24">
        <v>881200716824</v>
      </c>
      <c r="N42" s="24">
        <v>-1125480999999</v>
      </c>
      <c r="P42" s="24">
        <v>0</v>
      </c>
      <c r="R42" s="24">
        <f t="shared" si="1"/>
        <v>-244280283175</v>
      </c>
    </row>
    <row r="43" spans="1:18" ht="21.75" customHeight="1" x14ac:dyDescent="0.2">
      <c r="A43" s="60" t="s">
        <v>110</v>
      </c>
      <c r="B43" s="60"/>
      <c r="D43" s="24">
        <f>'سود اوراق بهادار'!N13</f>
        <v>251725016733</v>
      </c>
      <c r="F43" s="24">
        <v>0</v>
      </c>
      <c r="H43" s="24">
        <v>0</v>
      </c>
      <c r="J43" s="24">
        <f t="shared" si="0"/>
        <v>251725016733</v>
      </c>
      <c r="L43" s="24">
        <f>'سود اوراق بهادار'!T13</f>
        <v>501259263255</v>
      </c>
      <c r="N43" s="24">
        <v>0</v>
      </c>
      <c r="P43" s="24">
        <v>0</v>
      </c>
      <c r="R43" s="24">
        <f t="shared" si="1"/>
        <v>501259263255</v>
      </c>
    </row>
    <row r="44" spans="1:18" ht="21.75" customHeight="1" x14ac:dyDescent="0.2">
      <c r="A44" s="60" t="s">
        <v>83</v>
      </c>
      <c r="B44" s="60"/>
      <c r="D44" s="24">
        <f>'سود اوراق بهادار'!N16</f>
        <v>63068679337</v>
      </c>
      <c r="F44" s="24">
        <v>6117730884</v>
      </c>
      <c r="H44" s="24">
        <v>0</v>
      </c>
      <c r="J44" s="24">
        <f t="shared" si="0"/>
        <v>69186410221</v>
      </c>
      <c r="L44" s="24">
        <f>'سود اوراق بهادار'!T16</f>
        <v>956624601600</v>
      </c>
      <c r="N44" s="24">
        <v>-175219950627</v>
      </c>
      <c r="P44" s="24">
        <v>0</v>
      </c>
      <c r="R44" s="24">
        <f t="shared" si="1"/>
        <v>781404650973</v>
      </c>
    </row>
    <row r="45" spans="1:18" ht="21.75" customHeight="1" x14ac:dyDescent="0.2">
      <c r="A45" s="60" t="s">
        <v>68</v>
      </c>
      <c r="B45" s="60"/>
      <c r="D45" s="24">
        <v>27816255320</v>
      </c>
      <c r="F45" s="24">
        <v>-362499999</v>
      </c>
      <c r="H45" s="24">
        <v>0</v>
      </c>
      <c r="J45" s="24">
        <f t="shared" si="0"/>
        <v>27453755321</v>
      </c>
      <c r="L45" s="24">
        <v>240607260005</v>
      </c>
      <c r="N45" s="24">
        <v>-543749999</v>
      </c>
      <c r="P45" s="24">
        <v>0</v>
      </c>
      <c r="R45" s="24">
        <f t="shared" si="1"/>
        <v>240063510006</v>
      </c>
    </row>
    <row r="46" spans="1:18" ht="21.75" customHeight="1" x14ac:dyDescent="0.2">
      <c r="A46" s="60" t="s">
        <v>44</v>
      </c>
      <c r="B46" s="60"/>
      <c r="D46" s="24">
        <v>166828802370</v>
      </c>
      <c r="F46" s="24">
        <v>-341727458737</v>
      </c>
      <c r="H46" s="24">
        <v>0</v>
      </c>
      <c r="J46" s="24">
        <f t="shared" si="0"/>
        <v>-174898656367</v>
      </c>
      <c r="L46" s="24">
        <v>1477693424688</v>
      </c>
      <c r="N46" s="24">
        <v>-642760583737</v>
      </c>
      <c r="P46" s="24">
        <v>0</v>
      </c>
      <c r="R46" s="24">
        <f t="shared" si="1"/>
        <v>834932840951</v>
      </c>
    </row>
    <row r="47" spans="1:18" ht="21.75" customHeight="1" x14ac:dyDescent="0.2">
      <c r="A47" s="60" t="s">
        <v>89</v>
      </c>
      <c r="B47" s="60"/>
      <c r="D47" s="24">
        <v>27692474910</v>
      </c>
      <c r="F47" s="24">
        <v>-362499999</v>
      </c>
      <c r="H47" s="24">
        <v>0</v>
      </c>
      <c r="J47" s="24">
        <f t="shared" si="0"/>
        <v>27329974911</v>
      </c>
      <c r="L47" s="24">
        <v>270406497256</v>
      </c>
      <c r="N47" s="24">
        <v>-543749999</v>
      </c>
      <c r="P47" s="24">
        <v>0</v>
      </c>
      <c r="R47" s="24">
        <f t="shared" si="1"/>
        <v>269862747257</v>
      </c>
    </row>
    <row r="48" spans="1:18" ht="21.75" customHeight="1" x14ac:dyDescent="0.2">
      <c r="A48" s="60" t="s">
        <v>101</v>
      </c>
      <c r="B48" s="60"/>
      <c r="D48" s="24">
        <v>134558100</v>
      </c>
      <c r="F48" s="24">
        <v>-95034374</v>
      </c>
      <c r="H48" s="24">
        <v>0</v>
      </c>
      <c r="J48" s="24">
        <f t="shared" si="0"/>
        <v>39523726</v>
      </c>
      <c r="L48" s="24">
        <v>134558100</v>
      </c>
      <c r="N48" s="24">
        <v>-95034374</v>
      </c>
      <c r="P48" s="24">
        <v>0</v>
      </c>
      <c r="R48" s="24">
        <f t="shared" si="1"/>
        <v>39523726</v>
      </c>
    </row>
    <row r="49" spans="1:18" ht="21.75" customHeight="1" x14ac:dyDescent="0.2">
      <c r="A49" s="60" t="s">
        <v>80</v>
      </c>
      <c r="B49" s="60"/>
      <c r="D49" s="24">
        <v>29795413243</v>
      </c>
      <c r="F49" s="24">
        <v>11038886491</v>
      </c>
      <c r="H49" s="24">
        <v>0</v>
      </c>
      <c r="J49" s="24">
        <f t="shared" si="0"/>
        <v>40834299734</v>
      </c>
      <c r="L49" s="24">
        <v>340839221743</v>
      </c>
      <c r="N49" s="24">
        <v>57500005887</v>
      </c>
      <c r="P49" s="24">
        <v>0</v>
      </c>
      <c r="R49" s="24">
        <f t="shared" si="1"/>
        <v>398339227630</v>
      </c>
    </row>
    <row r="50" spans="1:18" ht="21.75" customHeight="1" x14ac:dyDescent="0.2">
      <c r="A50" s="60" t="s">
        <v>95</v>
      </c>
      <c r="B50" s="60"/>
      <c r="D50" s="24">
        <f>'سود اوراق بهادار'!N31</f>
        <v>32819989950</v>
      </c>
      <c r="F50" s="24">
        <v>-543749999</v>
      </c>
      <c r="H50" s="24">
        <v>0</v>
      </c>
      <c r="J50" s="24">
        <f t="shared" si="0"/>
        <v>32276239951</v>
      </c>
      <c r="L50" s="24">
        <f>'سود اوراق بهادار'!T31</f>
        <v>378366778736</v>
      </c>
      <c r="N50" s="24">
        <v>149429062500</v>
      </c>
      <c r="P50" s="24">
        <v>0</v>
      </c>
      <c r="R50" s="24">
        <f t="shared" si="1"/>
        <v>527795841236</v>
      </c>
    </row>
    <row r="51" spans="1:18" ht="21.75" customHeight="1" x14ac:dyDescent="0.2">
      <c r="A51" s="60" t="s">
        <v>74</v>
      </c>
      <c r="B51" s="60"/>
      <c r="D51" s="24">
        <v>8285832572</v>
      </c>
      <c r="F51" s="24">
        <v>15964178355</v>
      </c>
      <c r="H51" s="24">
        <v>0</v>
      </c>
      <c r="J51" s="24">
        <f t="shared" si="0"/>
        <v>24250010927</v>
      </c>
      <c r="L51" s="24">
        <v>98257937593</v>
      </c>
      <c r="N51" s="24">
        <v>21692533903</v>
      </c>
      <c r="P51" s="24">
        <v>0</v>
      </c>
      <c r="R51" s="24">
        <f t="shared" si="1"/>
        <v>119950471496</v>
      </c>
    </row>
    <row r="52" spans="1:18" ht="21.75" customHeight="1" x14ac:dyDescent="0.2">
      <c r="A52" s="60" t="s">
        <v>186</v>
      </c>
      <c r="B52" s="60"/>
      <c r="D52" s="24">
        <v>0</v>
      </c>
      <c r="F52" s="24">
        <v>0</v>
      </c>
      <c r="H52" s="24">
        <v>0</v>
      </c>
      <c r="J52" s="24">
        <f t="shared" si="0"/>
        <v>0</v>
      </c>
      <c r="L52" s="24">
        <v>37920327010</v>
      </c>
      <c r="N52" s="24">
        <v>0</v>
      </c>
      <c r="P52" s="24">
        <v>0</v>
      </c>
      <c r="R52" s="24">
        <f t="shared" si="1"/>
        <v>37920327010</v>
      </c>
    </row>
    <row r="53" spans="1:18" ht="21.75" customHeight="1" x14ac:dyDescent="0.2">
      <c r="A53" s="60" t="s">
        <v>187</v>
      </c>
      <c r="B53" s="60"/>
      <c r="D53" s="24">
        <v>0</v>
      </c>
      <c r="F53" s="24">
        <v>0</v>
      </c>
      <c r="H53" s="24">
        <v>0</v>
      </c>
      <c r="J53" s="24">
        <f t="shared" si="0"/>
        <v>0</v>
      </c>
      <c r="L53" s="24">
        <v>10312189522</v>
      </c>
      <c r="N53" s="24">
        <v>0</v>
      </c>
      <c r="P53" s="24">
        <v>0</v>
      </c>
      <c r="R53" s="24">
        <f t="shared" si="1"/>
        <v>10312189522</v>
      </c>
    </row>
    <row r="54" spans="1:18" ht="21.75" customHeight="1" x14ac:dyDescent="0.2">
      <c r="A54" s="60" t="s">
        <v>71</v>
      </c>
      <c r="B54" s="60"/>
      <c r="D54" s="24">
        <v>137547488</v>
      </c>
      <c r="F54" s="24">
        <v>-2766599</v>
      </c>
      <c r="H54" s="24">
        <v>0</v>
      </c>
      <c r="J54" s="24">
        <f t="shared" si="0"/>
        <v>134780889</v>
      </c>
      <c r="L54" s="24">
        <v>292616572</v>
      </c>
      <c r="N54" s="24">
        <v>-5533199</v>
      </c>
      <c r="P54" s="24">
        <v>0</v>
      </c>
      <c r="R54" s="24">
        <f t="shared" si="1"/>
        <v>287083373</v>
      </c>
    </row>
    <row r="55" spans="1:18" ht="21.75" customHeight="1" x14ac:dyDescent="0.2">
      <c r="A55" s="60" t="s">
        <v>62</v>
      </c>
      <c r="B55" s="60"/>
      <c r="D55" s="24">
        <v>27406799919</v>
      </c>
      <c r="F55" s="24">
        <v>-301892537</v>
      </c>
      <c r="H55" s="24">
        <v>0</v>
      </c>
      <c r="J55" s="24">
        <f t="shared" si="0"/>
        <v>27104907382</v>
      </c>
      <c r="L55" s="24">
        <v>159044626157</v>
      </c>
      <c r="N55" s="24">
        <v>-583785074</v>
      </c>
      <c r="P55" s="24">
        <v>0</v>
      </c>
      <c r="R55" s="24">
        <f t="shared" si="1"/>
        <v>158460841083</v>
      </c>
    </row>
    <row r="56" spans="1:18" ht="21.75" customHeight="1" x14ac:dyDescent="0.2">
      <c r="A56" s="60" t="s">
        <v>188</v>
      </c>
      <c r="B56" s="60"/>
      <c r="D56" s="24">
        <v>0</v>
      </c>
      <c r="F56" s="24">
        <v>0</v>
      </c>
      <c r="H56" s="24">
        <v>0</v>
      </c>
      <c r="J56" s="24">
        <f t="shared" si="0"/>
        <v>0</v>
      </c>
      <c r="L56" s="24">
        <v>20560306202</v>
      </c>
      <c r="N56" s="24">
        <v>0</v>
      </c>
      <c r="P56" s="24">
        <v>0</v>
      </c>
      <c r="R56" s="24">
        <f t="shared" si="1"/>
        <v>20560306202</v>
      </c>
    </row>
    <row r="57" spans="1:18" ht="21.75" customHeight="1" x14ac:dyDescent="0.2">
      <c r="A57" s="60" t="s">
        <v>189</v>
      </c>
      <c r="B57" s="60"/>
      <c r="D57" s="24">
        <v>0</v>
      </c>
      <c r="F57" s="24">
        <v>0</v>
      </c>
      <c r="H57" s="24">
        <v>0</v>
      </c>
      <c r="J57" s="24">
        <f t="shared" si="0"/>
        <v>0</v>
      </c>
      <c r="L57" s="24">
        <v>51315555358</v>
      </c>
      <c r="N57" s="24">
        <v>0</v>
      </c>
      <c r="P57" s="24">
        <v>0</v>
      </c>
      <c r="R57" s="24">
        <f t="shared" si="1"/>
        <v>51315555358</v>
      </c>
    </row>
    <row r="58" spans="1:18" ht="21.75" customHeight="1" x14ac:dyDescent="0.2">
      <c r="A58" s="60" t="s">
        <v>190</v>
      </c>
      <c r="B58" s="60"/>
      <c r="D58" s="24">
        <v>0</v>
      </c>
      <c r="F58" s="24">
        <v>0</v>
      </c>
      <c r="H58" s="24">
        <v>0</v>
      </c>
      <c r="J58" s="24">
        <f t="shared" si="0"/>
        <v>0</v>
      </c>
      <c r="L58" s="24">
        <v>50000000000</v>
      </c>
      <c r="N58" s="24">
        <v>0</v>
      </c>
      <c r="P58" s="24">
        <v>0</v>
      </c>
      <c r="R58" s="24">
        <f t="shared" si="1"/>
        <v>50000000000</v>
      </c>
    </row>
    <row r="59" spans="1:18" ht="21.75" customHeight="1" x14ac:dyDescent="0.2">
      <c r="A59" s="60" t="s">
        <v>65</v>
      </c>
      <c r="B59" s="60"/>
      <c r="D59" s="24">
        <f>'سود اوراق بهادار'!N57</f>
        <v>134489563110</v>
      </c>
      <c r="F59" s="24">
        <f>-1788384687-15</f>
        <v>-1788384702</v>
      </c>
      <c r="H59" s="24">
        <v>0</v>
      </c>
      <c r="J59" s="24">
        <f t="shared" si="0"/>
        <v>132701178408</v>
      </c>
      <c r="L59" s="24">
        <f>'سود اوراق بهادار'!T57</f>
        <v>814387289298</v>
      </c>
      <c r="N59" s="24">
        <v>-3461748031</v>
      </c>
      <c r="P59" s="24">
        <v>0</v>
      </c>
      <c r="R59" s="24">
        <f t="shared" si="1"/>
        <v>810925541267</v>
      </c>
    </row>
    <row r="60" spans="1:18" ht="21.75" customHeight="1" x14ac:dyDescent="0.2">
      <c r="A60" s="60" t="s">
        <v>50</v>
      </c>
      <c r="B60" s="60"/>
      <c r="D60" s="24">
        <v>0</v>
      </c>
      <c r="F60" s="24">
        <v>65526531</v>
      </c>
      <c r="H60" s="24">
        <v>0</v>
      </c>
      <c r="J60" s="24">
        <f t="shared" si="0"/>
        <v>65526531</v>
      </c>
      <c r="L60" s="24">
        <v>0</v>
      </c>
      <c r="N60" s="24">
        <v>659099926</v>
      </c>
      <c r="P60" s="24">
        <v>0</v>
      </c>
      <c r="R60" s="24">
        <f t="shared" si="1"/>
        <v>659099926</v>
      </c>
    </row>
    <row r="61" spans="1:18" ht="21.75" customHeight="1" x14ac:dyDescent="0.2">
      <c r="A61" s="60" t="s">
        <v>38</v>
      </c>
      <c r="B61" s="60"/>
      <c r="D61" s="24">
        <f>'سود اوراق بهادار'!N23</f>
        <v>47786593710</v>
      </c>
      <c r="F61" s="24">
        <v>105009773851</v>
      </c>
      <c r="H61" s="24">
        <v>0</v>
      </c>
      <c r="J61" s="24">
        <f t="shared" si="0"/>
        <v>152796367561</v>
      </c>
      <c r="L61" s="24">
        <f>'سود اوراق بهادار'!T23</f>
        <v>538302051284</v>
      </c>
      <c r="N61" s="24">
        <v>1267084950856</v>
      </c>
      <c r="P61" s="24">
        <v>0</v>
      </c>
      <c r="R61" s="24">
        <f t="shared" si="1"/>
        <v>1805387002140</v>
      </c>
    </row>
    <row r="62" spans="1:18" ht="21.75" customHeight="1" x14ac:dyDescent="0.2">
      <c r="A62" s="61" t="s">
        <v>34</v>
      </c>
      <c r="B62" s="61"/>
      <c r="D62" s="37">
        <f>'سود اوراق بهادار'!N41</f>
        <v>106506843060</v>
      </c>
      <c r="F62" s="37">
        <v>329906482867</v>
      </c>
      <c r="H62" s="37">
        <v>0</v>
      </c>
      <c r="J62" s="24">
        <f t="shared" si="0"/>
        <v>436413325927</v>
      </c>
      <c r="L62" s="37">
        <f>'سود اوراق بهادار'!T41</f>
        <v>1210627782784</v>
      </c>
      <c r="N62" s="37">
        <f>3388948993377-20</f>
        <v>3388948993357</v>
      </c>
      <c r="P62" s="37">
        <v>0</v>
      </c>
      <c r="R62" s="24">
        <f t="shared" si="1"/>
        <v>4599576776141</v>
      </c>
    </row>
    <row r="63" spans="1:18" ht="21.75" customHeight="1" thickBot="1" x14ac:dyDescent="0.25">
      <c r="A63" s="54" t="s">
        <v>24</v>
      </c>
      <c r="B63" s="54"/>
      <c r="D63" s="21">
        <f>SUM(D9:D62)</f>
        <v>2496824954967</v>
      </c>
      <c r="F63" s="21">
        <f>SUM(F9:F62)</f>
        <v>-961098675893</v>
      </c>
      <c r="H63" s="21">
        <f>SUM(H9:H62)</f>
        <v>-34655807625</v>
      </c>
      <c r="J63" s="44">
        <f>SUM(J9:J62)</f>
        <v>1501070471449</v>
      </c>
      <c r="L63" s="21">
        <f>SUM(L9:L62)</f>
        <v>14217441664807</v>
      </c>
      <c r="N63" s="21">
        <f>SUM(N9:N62)</f>
        <v>2475439092206</v>
      </c>
      <c r="P63" s="21">
        <f>SUM(P9:P62)</f>
        <v>-39877241424</v>
      </c>
      <c r="R63" s="21">
        <f>SUM(R9:R62)</f>
        <v>16653003515589</v>
      </c>
    </row>
    <row r="64" spans="1:18" ht="13.5" thickTop="1" x14ac:dyDescent="0.2"/>
    <row r="65" spans="4:18" ht="18.75" x14ac:dyDescent="0.2"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</row>
    <row r="66" spans="4:18" ht="18.75" x14ac:dyDescent="0.2"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</row>
    <row r="67" spans="4:18" x14ac:dyDescent="0.2">
      <c r="L67" s="25"/>
    </row>
    <row r="69" spans="4:18" x14ac:dyDescent="0.2">
      <c r="D69" s="25"/>
    </row>
  </sheetData>
  <mergeCells count="62">
    <mergeCell ref="A63:B63"/>
    <mergeCell ref="A58:B58"/>
    <mergeCell ref="A59:B59"/>
    <mergeCell ref="A60:B60"/>
    <mergeCell ref="A61:B61"/>
    <mergeCell ref="A62:B62"/>
    <mergeCell ref="A53:B53"/>
    <mergeCell ref="A54:B54"/>
    <mergeCell ref="A55:B55"/>
    <mergeCell ref="A56:B56"/>
    <mergeCell ref="A57:B57"/>
    <mergeCell ref="A48:B48"/>
    <mergeCell ref="A49:B49"/>
    <mergeCell ref="A50:B50"/>
    <mergeCell ref="A51:B51"/>
    <mergeCell ref="A52:B52"/>
    <mergeCell ref="A43:B43"/>
    <mergeCell ref="A44:B44"/>
    <mergeCell ref="A45:B45"/>
    <mergeCell ref="A46:B46"/>
    <mergeCell ref="A47:B47"/>
    <mergeCell ref="A38:B38"/>
    <mergeCell ref="A39:B39"/>
    <mergeCell ref="A40:B40"/>
    <mergeCell ref="A41:B41"/>
    <mergeCell ref="A42:B42"/>
    <mergeCell ref="A33:B33"/>
    <mergeCell ref="A34:B34"/>
    <mergeCell ref="A35:B35"/>
    <mergeCell ref="A36:B36"/>
    <mergeCell ref="A37:B37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26"/>
  <sheetViews>
    <sheetView rightToLeft="1" topLeftCell="A2" workbookViewId="0">
      <selection activeCell="F18" sqref="F18:P18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53.85546875" bestFit="1" customWidth="1"/>
    <col min="7" max="7" width="1.28515625" customWidth="1"/>
    <col min="8" max="8" width="13" customWidth="1"/>
    <col min="9" max="9" width="1.28515625" customWidth="1"/>
    <col min="10" max="10" width="18.85546875" bestFit="1" customWidth="1"/>
    <col min="11" max="11" width="1.28515625" customWidth="1"/>
    <col min="12" max="12" width="33.140625" customWidth="1"/>
    <col min="13" max="13" width="1.28515625" customWidth="1"/>
    <col min="14" max="14" width="14.28515625" customWidth="1"/>
    <col min="15" max="15" width="1.28515625" customWidth="1"/>
    <col min="16" max="16" width="21.42578125" customWidth="1"/>
    <col min="17" max="17" width="0.28515625" customWidth="1"/>
    <col min="20" max="20" width="14.85546875" bestFit="1" customWidth="1"/>
  </cols>
  <sheetData>
    <row r="1" spans="1:20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20" ht="21.75" customHeight="1" x14ac:dyDescent="0.2">
      <c r="A2" s="51" t="s">
        <v>129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1:20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1:20" ht="14.45" customHeight="1" x14ac:dyDescent="0.2"/>
    <row r="5" spans="1:20" ht="14.45" customHeight="1" x14ac:dyDescent="0.2">
      <c r="A5" s="1" t="s">
        <v>191</v>
      </c>
      <c r="B5" s="52" t="s">
        <v>192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20" ht="29.1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20" ht="14.45" customHeight="1" x14ac:dyDescent="0.2">
      <c r="A7" s="69" t="s">
        <v>195</v>
      </c>
      <c r="B7" s="69"/>
      <c r="D7" s="69" t="s">
        <v>196</v>
      </c>
      <c r="F7" s="69" t="s">
        <v>197</v>
      </c>
      <c r="H7" s="69" t="s">
        <v>15</v>
      </c>
      <c r="J7" s="69" t="s">
        <v>198</v>
      </c>
      <c r="L7" s="67" t="s">
        <v>193</v>
      </c>
      <c r="N7" s="69" t="s">
        <v>199</v>
      </c>
      <c r="P7" s="70" t="s">
        <v>194</v>
      </c>
    </row>
    <row r="8" spans="1:20" ht="39" customHeight="1" x14ac:dyDescent="0.2">
      <c r="A8" s="62"/>
      <c r="B8" s="62"/>
      <c r="D8" s="62"/>
      <c r="F8" s="62"/>
      <c r="H8" s="62"/>
      <c r="J8" s="62"/>
      <c r="L8" s="68"/>
      <c r="N8" s="62"/>
      <c r="P8" s="71"/>
    </row>
    <row r="9" spans="1:20" ht="14.45" customHeight="1" x14ac:dyDescent="0.2">
      <c r="A9" s="48"/>
      <c r="B9" s="48"/>
      <c r="D9" s="48"/>
      <c r="F9" s="48"/>
      <c r="H9" s="48"/>
      <c r="J9" s="48"/>
      <c r="L9" s="12"/>
      <c r="N9" s="48"/>
      <c r="P9" s="12"/>
    </row>
    <row r="10" spans="1:20" ht="20.100000000000001" customHeight="1" x14ac:dyDescent="0.45">
      <c r="A10" s="72" t="s">
        <v>272</v>
      </c>
      <c r="B10" s="73"/>
      <c r="D10" s="72" t="s">
        <v>200</v>
      </c>
      <c r="F10" s="35" t="s">
        <v>44</v>
      </c>
      <c r="H10" s="24">
        <v>6000000</v>
      </c>
      <c r="I10" s="24">
        <v>6000000</v>
      </c>
      <c r="J10" s="24">
        <v>6000000000000</v>
      </c>
      <c r="L10" s="24">
        <v>50028392370</v>
      </c>
      <c r="N10" s="35">
        <v>23</v>
      </c>
      <c r="O10" s="49"/>
      <c r="P10" s="49">
        <v>40.549999999999997</v>
      </c>
    </row>
    <row r="11" spans="1:20" ht="20.100000000000001" customHeight="1" x14ac:dyDescent="0.45">
      <c r="A11" s="72"/>
      <c r="B11" s="73"/>
      <c r="D11" s="72"/>
      <c r="F11" s="35" t="s">
        <v>47</v>
      </c>
      <c r="H11" s="24">
        <v>2500000</v>
      </c>
      <c r="I11" s="24"/>
      <c r="J11" s="24">
        <v>2500000000000</v>
      </c>
      <c r="L11" s="24">
        <v>88088114760</v>
      </c>
      <c r="N11" s="35">
        <v>23</v>
      </c>
      <c r="O11" s="49"/>
      <c r="P11" s="49">
        <v>38.46</v>
      </c>
    </row>
    <row r="12" spans="1:20" ht="20.100000000000001" customHeight="1" x14ac:dyDescent="0.45">
      <c r="A12" s="72"/>
      <c r="B12" s="73"/>
      <c r="D12" s="72"/>
      <c r="F12" s="35" t="s">
        <v>275</v>
      </c>
      <c r="H12" s="24">
        <v>6000000</v>
      </c>
      <c r="I12" s="24"/>
      <c r="J12" s="24">
        <v>6000000000000</v>
      </c>
      <c r="L12" s="24">
        <v>138300359223</v>
      </c>
      <c r="N12" s="35">
        <v>23</v>
      </c>
      <c r="O12" s="49"/>
      <c r="P12" s="49">
        <v>43.19</v>
      </c>
    </row>
    <row r="13" spans="1:20" ht="20.100000000000001" customHeight="1" x14ac:dyDescent="0.45">
      <c r="A13" s="72"/>
      <c r="B13" s="73"/>
      <c r="D13" s="72"/>
      <c r="F13" s="35" t="s">
        <v>34</v>
      </c>
      <c r="H13" s="24">
        <v>3809800</v>
      </c>
      <c r="I13" s="24"/>
      <c r="J13" s="24">
        <v>14775044446400</v>
      </c>
      <c r="L13" s="24">
        <v>106506843060</v>
      </c>
      <c r="N13" s="35" t="s">
        <v>273</v>
      </c>
      <c r="O13" s="49"/>
      <c r="P13" s="49">
        <v>39.83</v>
      </c>
      <c r="T13" s="38"/>
    </row>
    <row r="14" spans="1:20" ht="20.100000000000001" customHeight="1" x14ac:dyDescent="0.45">
      <c r="A14" s="72"/>
      <c r="B14" s="73"/>
      <c r="D14" s="72"/>
      <c r="F14" s="35" t="s">
        <v>38</v>
      </c>
      <c r="H14" s="24">
        <v>4308000</v>
      </c>
      <c r="I14" s="24"/>
      <c r="J14" s="24">
        <v>5999967000000</v>
      </c>
      <c r="L14" s="24">
        <v>47786593710</v>
      </c>
      <c r="N14" s="35" t="s">
        <v>273</v>
      </c>
      <c r="O14" s="49"/>
      <c r="P14" s="49">
        <v>34.25</v>
      </c>
      <c r="T14" s="38"/>
    </row>
    <row r="15" spans="1:20" ht="20.100000000000001" customHeight="1" x14ac:dyDescent="0.45">
      <c r="A15" s="72"/>
      <c r="B15" s="73"/>
      <c r="D15" s="72"/>
      <c r="F15" s="35" t="s">
        <v>41</v>
      </c>
      <c r="H15" s="24">
        <v>1004200</v>
      </c>
      <c r="I15" s="24"/>
      <c r="J15" s="24">
        <v>5999967000000</v>
      </c>
      <c r="L15" s="24">
        <v>66096442620</v>
      </c>
      <c r="N15" s="35" t="s">
        <v>273</v>
      </c>
      <c r="O15" s="49"/>
      <c r="P15" s="49">
        <v>48.21</v>
      </c>
    </row>
    <row r="16" spans="1:20" ht="20.100000000000001" customHeight="1" x14ac:dyDescent="0.45">
      <c r="A16" s="72"/>
      <c r="B16" s="73"/>
      <c r="D16" s="72"/>
      <c r="F16" s="35" t="s">
        <v>56</v>
      </c>
      <c r="H16" s="24">
        <v>2000000</v>
      </c>
      <c r="I16" s="24"/>
      <c r="J16" s="24">
        <v>2000000000000</v>
      </c>
      <c r="L16" s="24">
        <v>18134610120</v>
      </c>
      <c r="N16" s="35">
        <v>23</v>
      </c>
      <c r="O16" s="49"/>
      <c r="P16" s="49">
        <v>44.56</v>
      </c>
    </row>
    <row r="17" spans="1:16" ht="20.100000000000001" customHeight="1" x14ac:dyDescent="0.45">
      <c r="A17" s="72"/>
      <c r="B17" s="73"/>
      <c r="D17" s="72"/>
      <c r="F17" s="35" t="s">
        <v>59</v>
      </c>
      <c r="H17" s="24">
        <v>8000000</v>
      </c>
      <c r="I17" s="24"/>
      <c r="J17" s="24">
        <v>8000000000000</v>
      </c>
      <c r="L17" s="24">
        <v>61996721310</v>
      </c>
      <c r="N17" s="35">
        <v>23</v>
      </c>
      <c r="O17" s="49"/>
      <c r="P17" s="49">
        <v>33.799999999999997</v>
      </c>
    </row>
    <row r="18" spans="1:16" ht="20.100000000000001" customHeight="1" x14ac:dyDescent="0.45">
      <c r="A18" s="72"/>
      <c r="B18" s="73"/>
      <c r="D18" s="72"/>
      <c r="F18" s="35" t="s">
        <v>62</v>
      </c>
      <c r="H18" s="24">
        <v>832807</v>
      </c>
      <c r="I18" s="24"/>
      <c r="J18" s="24">
        <v>832807000000</v>
      </c>
      <c r="L18" s="24">
        <v>15051903120</v>
      </c>
      <c r="N18" s="35">
        <v>18</v>
      </c>
      <c r="O18" s="49"/>
      <c r="P18" s="49">
        <v>53.77</v>
      </c>
    </row>
    <row r="19" spans="1:16" ht="20.100000000000001" customHeight="1" x14ac:dyDescent="0.45">
      <c r="A19" s="72"/>
      <c r="B19" s="73"/>
      <c r="D19" s="72"/>
      <c r="F19" s="35" t="s">
        <v>65</v>
      </c>
      <c r="H19" s="24">
        <v>5000000</v>
      </c>
      <c r="I19" s="24"/>
      <c r="J19" s="24">
        <v>4934254171000</v>
      </c>
      <c r="L19" s="24">
        <v>60239563110</v>
      </c>
      <c r="N19" s="35">
        <v>18</v>
      </c>
      <c r="O19" s="49"/>
      <c r="P19" s="49">
        <v>39.479999999999997</v>
      </c>
    </row>
    <row r="20" spans="1:16" ht="20.100000000000001" customHeight="1" x14ac:dyDescent="0.45">
      <c r="A20" s="72"/>
      <c r="B20" s="73"/>
      <c r="D20" s="72"/>
      <c r="F20" s="35" t="s">
        <v>68</v>
      </c>
      <c r="H20" s="24">
        <v>1000000</v>
      </c>
      <c r="I20" s="24"/>
      <c r="J20" s="24">
        <v>1000000000000</v>
      </c>
      <c r="L20" s="24">
        <v>8542234320</v>
      </c>
      <c r="N20" s="35">
        <v>23</v>
      </c>
      <c r="O20" s="49"/>
      <c r="P20" s="49">
        <v>40.97</v>
      </c>
    </row>
    <row r="21" spans="1:16" ht="20.100000000000001" customHeight="1" x14ac:dyDescent="0.45">
      <c r="A21" s="72"/>
      <c r="B21" s="73"/>
      <c r="D21" s="72"/>
      <c r="F21" s="35" t="s">
        <v>274</v>
      </c>
      <c r="H21" s="24">
        <v>1000000</v>
      </c>
      <c r="I21" s="24"/>
      <c r="J21" s="24">
        <v>1000000000000</v>
      </c>
      <c r="L21" s="24">
        <v>7709016390</v>
      </c>
      <c r="N21" s="35">
        <v>23</v>
      </c>
      <c r="O21" s="49"/>
      <c r="P21" s="49">
        <v>40</v>
      </c>
    </row>
    <row r="22" spans="1:16" ht="20.100000000000001" customHeight="1" x14ac:dyDescent="0.45">
      <c r="A22" s="72"/>
      <c r="B22" s="73"/>
      <c r="D22" s="72"/>
      <c r="F22" s="35" t="s">
        <v>89</v>
      </c>
      <c r="H22" s="24">
        <v>1000000</v>
      </c>
      <c r="I22" s="24"/>
      <c r="J22" s="24">
        <v>1000000000000</v>
      </c>
      <c r="L22" s="24">
        <v>8887111710</v>
      </c>
      <c r="N22" s="35">
        <v>23</v>
      </c>
      <c r="O22" s="49"/>
      <c r="P22" s="49">
        <v>41.07</v>
      </c>
    </row>
    <row r="23" spans="1:16" ht="20.100000000000001" customHeight="1" x14ac:dyDescent="0.45">
      <c r="A23" s="72"/>
      <c r="B23" s="72"/>
      <c r="D23" s="72"/>
      <c r="F23" s="35" t="s">
        <v>98</v>
      </c>
      <c r="H23" s="24">
        <v>4000000</v>
      </c>
      <c r="I23" s="24"/>
      <c r="J23" s="24">
        <v>4000000000000</v>
      </c>
      <c r="L23" s="24">
        <v>61467427380</v>
      </c>
      <c r="N23" s="35">
        <v>20.5</v>
      </c>
      <c r="O23" s="49"/>
      <c r="P23" s="49">
        <v>47.49</v>
      </c>
    </row>
    <row r="24" spans="1:16" ht="23.25" thickBot="1" x14ac:dyDescent="0.25">
      <c r="A24" s="3"/>
      <c r="B24" s="3"/>
      <c r="D24" s="3"/>
      <c r="L24" s="50">
        <f>SUM(L10:L23)</f>
        <v>738835333203</v>
      </c>
    </row>
    <row r="25" spans="1:16" ht="13.5" thickTop="1" x14ac:dyDescent="0.2">
      <c r="L25" s="38"/>
    </row>
    <row r="26" spans="1:16" x14ac:dyDescent="0.2">
      <c r="L26" s="38"/>
    </row>
  </sheetData>
  <mergeCells count="14">
    <mergeCell ref="A1:P1"/>
    <mergeCell ref="A2:P2"/>
    <mergeCell ref="A3:P3"/>
    <mergeCell ref="B5:P5"/>
    <mergeCell ref="A7:B8"/>
    <mergeCell ref="D7:D8"/>
    <mergeCell ref="F7:F8"/>
    <mergeCell ref="H7:H8"/>
    <mergeCell ref="J7:J8"/>
    <mergeCell ref="L7:L8"/>
    <mergeCell ref="N7:N8"/>
    <mergeCell ref="P7:P8"/>
    <mergeCell ref="A10:B23"/>
    <mergeCell ref="D10:D23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Ehsan aghamohammadi</cp:lastModifiedBy>
  <dcterms:created xsi:type="dcterms:W3CDTF">2025-11-22T07:13:02Z</dcterms:created>
  <dcterms:modified xsi:type="dcterms:W3CDTF">2025-11-25T06:12:00Z</dcterms:modified>
</cp:coreProperties>
</file>