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1404\"/>
    </mc:Choice>
  </mc:AlternateContent>
  <xr:revisionPtr revIDLastSave="0" documentId="13_ncr:1_{6D96C2BB-0ACD-4AC6-98E2-E2A5AFDDBD33}" xr6:coauthVersionLast="47" xr6:coauthVersionMax="47" xr10:uidLastSave="{00000000-0000-0000-0000-000000000000}"/>
  <bookViews>
    <workbookView xWindow="-120" yWindow="-120" windowWidth="29040" windowHeight="15840" tabRatio="883" firstSheet="2" activeTab="2" xr2:uid="{00000000-000D-0000-FFFF-FFFF00000000}"/>
  </bookViews>
  <sheets>
    <sheet name="سهام" sheetId="2" r:id="rId1"/>
    <sheet name="واحدهای صندوق" sheetId="4" r:id="rId2"/>
    <sheet name="اوراق" sheetId="5" r:id="rId3"/>
    <sheet name="تعدیل قیمت" sheetId="6" r:id="rId4"/>
    <sheet name="سپرده" sheetId="7" r:id="rId5"/>
    <sheet name="درآمد" sheetId="8" r:id="rId6"/>
    <sheet name="درآمد سرمایه گذاری در سهام" sheetId="9" r:id="rId7"/>
    <sheet name="درآمد سرمایه گذاری در صندوق" sheetId="10" r:id="rId8"/>
    <sheet name="درآمد سرمایه گذاری در اوراق به" sheetId="11" r:id="rId9"/>
    <sheet name="مبالغ تخصیصی اوراق" sheetId="12" r:id="rId10"/>
    <sheet name="درآمد سپرده بانکی" sheetId="13" r:id="rId11"/>
    <sheet name="سایر درآمدها" sheetId="14" r:id="rId12"/>
    <sheet name="سود اوراق بهادار" sheetId="17" r:id="rId13"/>
    <sheet name="سود سپرده بانکی" sheetId="18" r:id="rId14"/>
    <sheet name="درآمد ناشی از فروش" sheetId="19" r:id="rId15"/>
    <sheet name="درآمد ناشی از تغییر قیمت اوراق" sheetId="21" r:id="rId16"/>
  </sheets>
  <definedNames>
    <definedName name="_xlnm.Print_Area" localSheetId="2">اوراق!$A$1:$AM$50</definedName>
    <definedName name="_xlnm.Print_Area" localSheetId="3">'تعدیل قیمت'!$A$1:$N$11</definedName>
    <definedName name="_xlnm.Print_Area" localSheetId="5">درآمد!$A$1:$K$13</definedName>
    <definedName name="_xlnm.Print_Area" localSheetId="10">'درآمد سپرده بانکی'!$A$1:$K$88</definedName>
    <definedName name="_xlnm.Print_Area" localSheetId="8">'درآمد سرمایه گذاری در اوراق به'!$A$1:$S$60</definedName>
    <definedName name="_xlnm.Print_Area" localSheetId="6">'درآمد سرمایه گذاری در سهام'!$A$1:$X$10</definedName>
    <definedName name="_xlnm.Print_Area" localSheetId="7">'درآمد سرمایه گذاری در صندوق'!$A$1:$X$11</definedName>
    <definedName name="_xlnm.Print_Area" localSheetId="15">'درآمد ناشی از تغییر قیمت اوراق'!$A$1:$S$31</definedName>
    <definedName name="_xlnm.Print_Area" localSheetId="14">'درآمد ناشی از فروش'!$A$1:$S$38</definedName>
    <definedName name="_xlnm.Print_Area" localSheetId="11">'سایر درآمدها'!$A$1:$G$11</definedName>
    <definedName name="_xlnm.Print_Area" localSheetId="4">سپرده!$A$1:$M$21</definedName>
    <definedName name="_xlnm.Print_Area" localSheetId="12">'سود اوراق بهادار'!$A$1:$U$56</definedName>
    <definedName name="_xlnm.Print_Area" localSheetId="13">'سود سپرده بانکی'!$A$1:$N$20</definedName>
    <definedName name="_xlnm.Print_Area" localSheetId="0">سهام!$A$1:$AC$10</definedName>
    <definedName name="_xlnm.Print_Area" localSheetId="9">'مبالغ تخصیصی اوراق'!$A$1:$R$19</definedName>
    <definedName name="_xlnm.Print_Area" localSheetId="1">'واحدهای صندوق'!$A$1:$AB$10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12" l="1"/>
  <c r="W11" i="10" l="1"/>
  <c r="W10" i="10"/>
  <c r="W9" i="10"/>
  <c r="W9" i="9"/>
  <c r="W10" i="9" s="1"/>
  <c r="P30" i="17"/>
  <c r="P17" i="17"/>
  <c r="J30" i="17"/>
  <c r="J17" i="17"/>
  <c r="F12" i="8"/>
  <c r="J12" i="8" s="1"/>
  <c r="F9" i="8"/>
  <c r="J9" i="8" s="1"/>
  <c r="P60" i="11"/>
  <c r="N60" i="11"/>
  <c r="R11" i="11"/>
  <c r="R12" i="11"/>
  <c r="R13" i="11"/>
  <c r="R14" i="11"/>
  <c r="R15" i="11"/>
  <c r="R16" i="11"/>
  <c r="R17" i="11"/>
  <c r="R18" i="11"/>
  <c r="R19" i="11"/>
  <c r="R20" i="11"/>
  <c r="R21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7" i="11"/>
  <c r="R38" i="11"/>
  <c r="R39" i="11"/>
  <c r="R40" i="11"/>
  <c r="R42" i="11"/>
  <c r="R43" i="11"/>
  <c r="R44" i="11"/>
  <c r="R45" i="11"/>
  <c r="R47" i="11"/>
  <c r="R48" i="11"/>
  <c r="R49" i="11"/>
  <c r="R50" i="11"/>
  <c r="R51" i="11"/>
  <c r="R52" i="11"/>
  <c r="R53" i="11"/>
  <c r="R54" i="11"/>
  <c r="R56" i="11"/>
  <c r="R57" i="11"/>
  <c r="R10" i="11"/>
  <c r="R9" i="11"/>
  <c r="L36" i="11"/>
  <c r="R36" i="11" s="1"/>
  <c r="L59" i="11"/>
  <c r="R59" i="11" s="1"/>
  <c r="J21" i="11"/>
  <c r="J24" i="11"/>
  <c r="J27" i="11"/>
  <c r="J29" i="11"/>
  <c r="J30" i="11"/>
  <c r="J31" i="11"/>
  <c r="J32" i="11"/>
  <c r="J33" i="11"/>
  <c r="J34" i="11"/>
  <c r="J35" i="11"/>
  <c r="J37" i="11"/>
  <c r="J38" i="11"/>
  <c r="J39" i="11"/>
  <c r="J40" i="11"/>
  <c r="J42" i="11"/>
  <c r="J43" i="11"/>
  <c r="J44" i="11"/>
  <c r="J45" i="11"/>
  <c r="J47" i="11"/>
  <c r="J48" i="11"/>
  <c r="J49" i="11"/>
  <c r="J50" i="11"/>
  <c r="J51" i="11"/>
  <c r="J52" i="11"/>
  <c r="J53" i="11"/>
  <c r="J54" i="11"/>
  <c r="J56" i="11"/>
  <c r="J57" i="11"/>
  <c r="F60" i="11"/>
  <c r="D36" i="11"/>
  <c r="J36" i="11" s="1"/>
  <c r="D58" i="11"/>
  <c r="J58" i="11" s="1"/>
  <c r="D59" i="11"/>
  <c r="J59" i="11" s="1"/>
  <c r="D28" i="11"/>
  <c r="J9" i="13"/>
  <c r="J11" i="13"/>
  <c r="J12" i="13"/>
  <c r="J13" i="13"/>
  <c r="J14" i="13"/>
  <c r="J15" i="13"/>
  <c r="J16" i="13"/>
  <c r="J17" i="13"/>
  <c r="J19" i="13"/>
  <c r="J8" i="13"/>
  <c r="F16" i="13"/>
  <c r="H20" i="13"/>
  <c r="J10" i="13" s="1"/>
  <c r="D20" i="13"/>
  <c r="F12" i="13" s="1"/>
  <c r="R56" i="17"/>
  <c r="N10" i="17"/>
  <c r="N11" i="17"/>
  <c r="N12" i="17"/>
  <c r="N13" i="17"/>
  <c r="N14" i="17"/>
  <c r="N15" i="17"/>
  <c r="N16" i="17"/>
  <c r="N18" i="17"/>
  <c r="N19" i="17"/>
  <c r="N20" i="17"/>
  <c r="N21" i="17"/>
  <c r="N22" i="17"/>
  <c r="N23" i="17"/>
  <c r="N24" i="17"/>
  <c r="N25" i="17"/>
  <c r="N26" i="17"/>
  <c r="N27" i="17"/>
  <c r="N28" i="17"/>
  <c r="N30" i="17"/>
  <c r="D46" i="11" s="1"/>
  <c r="J46" i="11" s="1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5" i="17"/>
  <c r="N9" i="17"/>
  <c r="N8" i="17"/>
  <c r="J29" i="17"/>
  <c r="N29" i="17" s="1"/>
  <c r="D22" i="11" s="1"/>
  <c r="J54" i="17"/>
  <c r="N54" i="17" s="1"/>
  <c r="D55" i="11" s="1"/>
  <c r="J55" i="11" s="1"/>
  <c r="T11" i="17"/>
  <c r="P54" i="17"/>
  <c r="T54" i="17" s="1"/>
  <c r="L55" i="11" s="1"/>
  <c r="R55" i="11" s="1"/>
  <c r="T12" i="17"/>
  <c r="T13" i="17"/>
  <c r="L58" i="11" s="1"/>
  <c r="R58" i="11" s="1"/>
  <c r="T14" i="17"/>
  <c r="T15" i="17"/>
  <c r="T16" i="17"/>
  <c r="T17" i="17"/>
  <c r="L41" i="11" s="1"/>
  <c r="R41" i="11" s="1"/>
  <c r="T18" i="17"/>
  <c r="T19" i="17"/>
  <c r="T20" i="17"/>
  <c r="T21" i="17"/>
  <c r="T22" i="17"/>
  <c r="T23" i="17"/>
  <c r="T24" i="17"/>
  <c r="T25" i="17"/>
  <c r="T26" i="17"/>
  <c r="T27" i="17"/>
  <c r="T28" i="17"/>
  <c r="T30" i="17"/>
  <c r="L46" i="11" s="1"/>
  <c r="R46" i="11" s="1"/>
  <c r="T31" i="17"/>
  <c r="T32" i="17"/>
  <c r="T33" i="17"/>
  <c r="T34" i="17"/>
  <c r="T35" i="17"/>
  <c r="T36" i="17"/>
  <c r="T37" i="17"/>
  <c r="T38" i="17"/>
  <c r="T39" i="17"/>
  <c r="T40" i="17"/>
  <c r="T41" i="17"/>
  <c r="T42" i="17"/>
  <c r="T43" i="17"/>
  <c r="T44" i="17"/>
  <c r="T45" i="17"/>
  <c r="T46" i="17"/>
  <c r="T47" i="17"/>
  <c r="T48" i="17"/>
  <c r="T49" i="17"/>
  <c r="T50" i="17"/>
  <c r="T51" i="17"/>
  <c r="T52" i="17"/>
  <c r="T53" i="17"/>
  <c r="T55" i="17"/>
  <c r="T9" i="17"/>
  <c r="T10" i="17"/>
  <c r="T8" i="17"/>
  <c r="P29" i="17"/>
  <c r="P56" i="17" s="1"/>
  <c r="M20" i="18"/>
  <c r="K20" i="18"/>
  <c r="I20" i="18"/>
  <c r="G20" i="18"/>
  <c r="F11" i="8" s="1"/>
  <c r="J11" i="8" s="1"/>
  <c r="E20" i="18"/>
  <c r="C20" i="18"/>
  <c r="E38" i="19"/>
  <c r="G8" i="19"/>
  <c r="I28" i="19"/>
  <c r="I30" i="19"/>
  <c r="I31" i="19"/>
  <c r="I32" i="19"/>
  <c r="I33" i="19"/>
  <c r="I34" i="19"/>
  <c r="I35" i="19"/>
  <c r="I36" i="19"/>
  <c r="I37" i="19"/>
  <c r="I9" i="19"/>
  <c r="I16" i="19"/>
  <c r="H15" i="11" s="1"/>
  <c r="J15" i="11" s="1"/>
  <c r="I20" i="19"/>
  <c r="H19" i="11" s="1"/>
  <c r="J19" i="11" s="1"/>
  <c r="I21" i="19"/>
  <c r="H20" i="11" s="1"/>
  <c r="J20" i="11" s="1"/>
  <c r="I22" i="19"/>
  <c r="I23" i="19"/>
  <c r="I25" i="19"/>
  <c r="G26" i="19"/>
  <c r="I26" i="19" s="1"/>
  <c r="H25" i="11" s="1"/>
  <c r="J25" i="11" s="1"/>
  <c r="G13" i="19"/>
  <c r="I13" i="19" s="1"/>
  <c r="H12" i="11" s="1"/>
  <c r="J12" i="11" s="1"/>
  <c r="G27" i="19"/>
  <c r="I27" i="19" s="1"/>
  <c r="H26" i="11" s="1"/>
  <c r="J26" i="11" s="1"/>
  <c r="G24" i="19"/>
  <c r="I24" i="19" s="1"/>
  <c r="H23" i="11" s="1"/>
  <c r="J23" i="11" s="1"/>
  <c r="G19" i="19"/>
  <c r="I19" i="19" s="1"/>
  <c r="H18" i="11" s="1"/>
  <c r="J18" i="11" s="1"/>
  <c r="G21" i="19"/>
  <c r="G12" i="19"/>
  <c r="I12" i="19" s="1"/>
  <c r="H11" i="11" s="1"/>
  <c r="J11" i="11" s="1"/>
  <c r="G18" i="19"/>
  <c r="I18" i="19" s="1"/>
  <c r="H17" i="11" s="1"/>
  <c r="J17" i="11" s="1"/>
  <c r="G14" i="19"/>
  <c r="I14" i="19" s="1"/>
  <c r="H13" i="11" s="1"/>
  <c r="J13" i="11" s="1"/>
  <c r="G15" i="19"/>
  <c r="I15" i="19" s="1"/>
  <c r="H14" i="11" s="1"/>
  <c r="J14" i="11" s="1"/>
  <c r="G11" i="19"/>
  <c r="I11" i="19" s="1"/>
  <c r="H10" i="11" s="1"/>
  <c r="J10" i="11" s="1"/>
  <c r="G17" i="19"/>
  <c r="I17" i="19" s="1"/>
  <c r="H16" i="11" s="1"/>
  <c r="J16" i="11" s="1"/>
  <c r="G29" i="19"/>
  <c r="I29" i="19" s="1"/>
  <c r="H28" i="11" s="1"/>
  <c r="J28" i="11" s="1"/>
  <c r="G10" i="19"/>
  <c r="I10" i="19" s="1"/>
  <c r="H9" i="11" s="1"/>
  <c r="G20" i="19"/>
  <c r="G16" i="19"/>
  <c r="L10" i="7"/>
  <c r="L11" i="7"/>
  <c r="L12" i="7"/>
  <c r="L13" i="7"/>
  <c r="L14" i="7"/>
  <c r="L15" i="7"/>
  <c r="L16" i="7"/>
  <c r="L17" i="7"/>
  <c r="L18" i="7"/>
  <c r="L19" i="7"/>
  <c r="L20" i="7"/>
  <c r="L9" i="7"/>
  <c r="L21" i="7" s="1"/>
  <c r="H21" i="7"/>
  <c r="F21" i="7"/>
  <c r="D21" i="7"/>
  <c r="J21" i="7"/>
  <c r="AL10" i="5"/>
  <c r="AL11" i="5"/>
  <c r="AL50" i="5" s="1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49" i="5"/>
  <c r="AL9" i="5"/>
  <c r="AJ50" i="5"/>
  <c r="T50" i="5"/>
  <c r="AA9" i="4"/>
  <c r="AA10" i="4" s="1"/>
  <c r="I10" i="4"/>
  <c r="J22" i="11" l="1"/>
  <c r="F19" i="13"/>
  <c r="F11" i="13"/>
  <c r="F18" i="13"/>
  <c r="F10" i="13"/>
  <c r="F17" i="13"/>
  <c r="F9" i="13"/>
  <c r="J56" i="17"/>
  <c r="G38" i="19"/>
  <c r="F15" i="13"/>
  <c r="F14" i="13"/>
  <c r="F13" i="13"/>
  <c r="J18" i="13"/>
  <c r="J20" i="13" s="1"/>
  <c r="J88" i="13" s="1"/>
  <c r="F8" i="13"/>
  <c r="F20" i="13" s="1"/>
  <c r="L60" i="11"/>
  <c r="T56" i="17"/>
  <c r="N17" i="17"/>
  <c r="J9" i="11"/>
  <c r="H60" i="11"/>
  <c r="I8" i="19"/>
  <c r="T29" i="17"/>
  <c r="L22" i="11" s="1"/>
  <c r="R22" i="11" s="1"/>
  <c r="R60" i="11" s="1"/>
  <c r="I38" i="19" l="1"/>
  <c r="H9" i="9"/>
  <c r="N56" i="17"/>
  <c r="D41" i="11"/>
  <c r="F88" i="13"/>
  <c r="J41" i="11" l="1"/>
  <c r="J60" i="11" s="1"/>
  <c r="F10" i="8" s="1"/>
  <c r="J10" i="8" s="1"/>
  <c r="D60" i="11"/>
  <c r="J9" i="9"/>
  <c r="J10" i="9" s="1"/>
  <c r="F8" i="8" s="1"/>
  <c r="H10" i="9"/>
  <c r="J8" i="8" l="1"/>
  <c r="J13" i="8" s="1"/>
  <c r="F13" i="8"/>
  <c r="H8" i="8"/>
  <c r="L10" i="10" l="1"/>
  <c r="L9" i="10"/>
  <c r="L11" i="10" s="1"/>
  <c r="H12" i="8"/>
  <c r="H9" i="8"/>
  <c r="L9" i="9"/>
  <c r="L10" i="9" s="1"/>
  <c r="H11" i="8"/>
  <c r="H10" i="8"/>
  <c r="H13" i="8" l="1"/>
</calcChain>
</file>

<file path=xl/sharedStrings.xml><?xml version="1.0" encoding="utf-8"?>
<sst xmlns="http://schemas.openxmlformats.org/spreadsheetml/2006/main" count="761" uniqueCount="287">
  <si>
    <t>صندوق سرمایه‌گذاری در اوراق بهادار با درآمد ثابت نگین سامان</t>
  </si>
  <si>
    <t>صورت وضعیت پرتفوی</t>
  </si>
  <si>
    <t>برای ماه منتهی به 1404/07/30</t>
  </si>
  <si>
    <t>-1</t>
  </si>
  <si>
    <t>سرمایه گذاری ها</t>
  </si>
  <si>
    <t>-1-1</t>
  </si>
  <si>
    <t>سرمایه گذاری در سهام و حق تقدم سهام</t>
  </si>
  <si>
    <t>1404/06/31</t>
  </si>
  <si>
    <t>تغییرات طی دوره</t>
  </si>
  <si>
    <t>1404/07/30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</si>
  <si>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</si>
  <si>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</si>
  <si>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</si>
  <si>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</si>
  <si>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</si>
  <si>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</si>
  <si>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</si>
  <si>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</si>
  <si>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</si>
  <si>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گروه صنایع کاغذ پارس</t>
  </si>
  <si>
    <t>جمع</t>
  </si>
  <si>
    <t>نرخ سود موثر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</si>
  <si>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</si>
  <si>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</si>
  <si>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</si>
  <si>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</si>
  <si>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</si>
  <si>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</si>
  <si>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</si>
  <si>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</si>
  <si>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ثروت هیوا-س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</si>
  <si>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</si>
  <si>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</si>
  <si>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</si>
  <si>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</si>
  <si>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</si>
  <si>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</si>
  <si>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</si>
  <si>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</si>
  <si>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</si>
  <si>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گازمایع کنگان051</t>
  </si>
  <si>
    <t>بله</t>
  </si>
  <si>
    <t>1403/09/28</t>
  </si>
  <si>
    <t>1405/03/28</t>
  </si>
  <si>
    <t>سلف موازی متانول سبلان053</t>
  </si>
  <si>
    <t>1403/05/14</t>
  </si>
  <si>
    <t>1405/05/14</t>
  </si>
  <si>
    <t>سلف موازی هیدروکربن آفتاب061</t>
  </si>
  <si>
    <t>1404/02/03</t>
  </si>
  <si>
    <t>1406/02/03</t>
  </si>
  <si>
    <t>اجاره تابان فرداکاران14061205</t>
  </si>
  <si>
    <t>1403/12/05</t>
  </si>
  <si>
    <t>1406/12/05</t>
  </si>
  <si>
    <t>اجاره تابان فرداکاردان14070603</t>
  </si>
  <si>
    <t>1404/06/03</t>
  </si>
  <si>
    <t>1407/06/03</t>
  </si>
  <si>
    <t>اجاره گلریز پلیمر قم14051026</t>
  </si>
  <si>
    <t>1401/10/26</t>
  </si>
  <si>
    <t>1405/10/26</t>
  </si>
  <si>
    <t>اسناد خزانه-م7بودجه02-040910</t>
  </si>
  <si>
    <t>1402/12/20</t>
  </si>
  <si>
    <t>1404/09/10</t>
  </si>
  <si>
    <t>اسنادخزانه-م7بودجه01-040714</t>
  </si>
  <si>
    <t>1401/12/10</t>
  </si>
  <si>
    <t>1404/07/14</t>
  </si>
  <si>
    <t>اسنادخزانه-م9بودجه01-040826</t>
  </si>
  <si>
    <t>1401/12/28</t>
  </si>
  <si>
    <t>1404/08/26</t>
  </si>
  <si>
    <t>صکوک اجاره صگستر512- 6ماهه18%</t>
  </si>
  <si>
    <t>1400/12/21</t>
  </si>
  <si>
    <t>1405/12/21</t>
  </si>
  <si>
    <t>صکوک اجاره فارس073-بدون ضامن</t>
  </si>
  <si>
    <t>1403/03/07</t>
  </si>
  <si>
    <t>1407/03/07</t>
  </si>
  <si>
    <t>صکوک اجاره فارس804-بدون ضامن</t>
  </si>
  <si>
    <t>1404/04/30</t>
  </si>
  <si>
    <t>1408/04/30</t>
  </si>
  <si>
    <t>صکوک اجاره فارس840-بدون ضامن</t>
  </si>
  <si>
    <t>صکوک اجاره فولاد512-بدون ضامن</t>
  </si>
  <si>
    <t>1401/12/24</t>
  </si>
  <si>
    <t>1405/12/24</t>
  </si>
  <si>
    <t>صکوک اجاره ملی412-6 ماهه18%</t>
  </si>
  <si>
    <t>1400/12/23</t>
  </si>
  <si>
    <t>1404/12/22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</si>
  <si>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</si>
  <si>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</si>
  <si>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</si>
  <si>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</si>
  <si>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</si>
  <si>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</si>
  <si>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دروز705-3ماهه23%</t>
  </si>
  <si>
    <t>1402/05/15</t>
  </si>
  <si>
    <t>1407/05/15</t>
  </si>
  <si>
    <t>صکوک مرابحه دعبید12-3ماهه18%</t>
  </si>
  <si>
    <t>1400/12/25</t>
  </si>
  <si>
    <t>1404/12/25</t>
  </si>
  <si>
    <t>صکوک مرابحه دعبید602-3ماهه18%</t>
  </si>
  <si>
    <t>1402/02/09</t>
  </si>
  <si>
    <t>1406/02/09</t>
  </si>
  <si>
    <t>صکوک مرابحه شادگان705-3ماهه23%</t>
  </si>
  <si>
    <t>1403/05/08</t>
  </si>
  <si>
    <t>1407/05/08</t>
  </si>
  <si>
    <t>صکوک مرابحه صایپا409-3ماهه 18%</t>
  </si>
  <si>
    <t>1400/09/24</t>
  </si>
  <si>
    <t>1404/09/23</t>
  </si>
  <si>
    <t>صکوک مرابحه وتوصا712-3ماهه23%</t>
  </si>
  <si>
    <t>1403/12/13</t>
  </si>
  <si>
    <t>1407/12/13</t>
  </si>
  <si>
    <t>صکوک مرابحه کگل00711-3ماهه23%</t>
  </si>
  <si>
    <t>1403/11/21</t>
  </si>
  <si>
    <t>1407/11/20</t>
  </si>
  <si>
    <t>مرابحه ش. دبش سبز گستر14060717</t>
  </si>
  <si>
    <t>1401/07/17</t>
  </si>
  <si>
    <t>1406/07/17</t>
  </si>
  <si>
    <t>مرابحه عام دولت118-ش.خ060725</t>
  </si>
  <si>
    <t>1401/07/25</t>
  </si>
  <si>
    <t>1406/07/25</t>
  </si>
  <si>
    <t>مرابحه عام دولت140-ش.خ050504</t>
  </si>
  <si>
    <t>1402/07/04</t>
  </si>
  <si>
    <t>1405/05/04</t>
  </si>
  <si>
    <t>مرابحه عام دولت145-ش.خ050707</t>
  </si>
  <si>
    <t>1402/09/07</t>
  </si>
  <si>
    <t>1405/07/07</t>
  </si>
  <si>
    <t>مرابحه عام دولت174-ش.خ041027</t>
  </si>
  <si>
    <t>1403/06/27</t>
  </si>
  <si>
    <t>1404/10/27</t>
  </si>
  <si>
    <t>مرابحه عام دولت192-ش.خ050604</t>
  </si>
  <si>
    <t>1403/10/04</t>
  </si>
  <si>
    <t>1405/06/04</t>
  </si>
  <si>
    <t>مرابحه عام دولت209-ش.خ050821</t>
  </si>
  <si>
    <t>1403/12/21</t>
  </si>
  <si>
    <t>1405/08/21</t>
  </si>
  <si>
    <t>مرابحه ف.لبنی رامک شیراز071114</t>
  </si>
  <si>
    <t>1403/11/14</t>
  </si>
  <si>
    <t>1407/11/14</t>
  </si>
  <si>
    <t>مرابحه ف.لبنی رامک شیراز080629</t>
  </si>
  <si>
    <t>1404/06/29</t>
  </si>
  <si>
    <t>1408/06/29</t>
  </si>
  <si>
    <t>مرابحه فاران شیمی 14050730</t>
  </si>
  <si>
    <t>1401/07/30</t>
  </si>
  <si>
    <t>1405/07/30</t>
  </si>
  <si>
    <t>مرابحه فولاد آتیه 14061206</t>
  </si>
  <si>
    <t>1401/12/06</t>
  </si>
  <si>
    <t>1406/12/06</t>
  </si>
  <si>
    <t>مرابحه لورچ 080202</t>
  </si>
  <si>
    <t>1403/02/02</t>
  </si>
  <si>
    <t>1408/02/02</t>
  </si>
  <si>
    <t>مشارکت ش قم512-3ماهه18%</t>
  </si>
  <si>
    <t>1401/06/28</t>
  </si>
  <si>
    <t>1405/12/28</t>
  </si>
  <si>
    <t>مشارکت ش قم612-3 ماهه 20.5%</t>
  </si>
  <si>
    <t>1402/12/28</t>
  </si>
  <si>
    <t>1406/12/28</t>
  </si>
  <si>
    <t>مشارکت ش کرج512-3ماهه18%</t>
  </si>
  <si>
    <t>مرابحه عام دولت237-ش.خ070715</t>
  </si>
  <si>
    <t>1404/07/15</t>
  </si>
  <si>
    <t>1407/07/15</t>
  </si>
  <si>
    <t>اوراق مشارکت طرح قطارشهری اصفهان 1404</t>
  </si>
  <si>
    <t>خیر</t>
  </si>
  <si>
    <t>1403/12/28</t>
  </si>
  <si>
    <t>1407/12/28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</si>
  <si>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</si>
  <si>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</si>
  <si>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</si>
  <si>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</si>
  <si>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</si>
  <si>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</si>
  <si>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</si>
  <si>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</si>
  <si>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9.60%</t>
  </si>
  <si>
    <t>سایر</t>
  </si>
  <si>
    <t>-8.36%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</si>
  <si>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</si>
  <si>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</si>
  <si>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</si>
  <si>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</si>
  <si>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</si>
  <si>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</si>
  <si>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</si>
  <si>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</si>
  <si>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</si>
  <si>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</si>
  <si>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</si>
  <si>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</si>
  <si>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</si>
  <si>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</si>
  <si>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</si>
  <si>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</si>
  <si>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</si>
  <si>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</si>
  <si>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</si>
  <si>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</si>
  <si>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</si>
  <si>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</si>
  <si>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</si>
  <si>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</si>
  <si>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</si>
  <si>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</si>
  <si>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</si>
  <si>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</si>
  <si>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</si>
  <si>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</si>
  <si>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</si>
  <si>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</si>
  <si>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</si>
  <si>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</si>
  <si>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سرمایه‌گذاری نیکی گستران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</si>
  <si>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</si>
  <si>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</si>
  <si>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</si>
  <si>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</si>
  <si>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منفعت نفت1312-6ماهه 18/5%</t>
  </si>
  <si>
    <t>مرابحه عام دولت102-ش.خ031211</t>
  </si>
  <si>
    <t>مرابحه عام دولت131-ش.خ040410</t>
  </si>
  <si>
    <t>مرابحه عام دولت138-ش.خ031004</t>
  </si>
  <si>
    <t>مرابحه عام دولت178-ش.خ041117</t>
  </si>
  <si>
    <t>مرابحه اکتوور کو-کاردان070612</t>
  </si>
  <si>
    <t>مرابحه ذوب و نوردکرمان14060814</t>
  </si>
  <si>
    <t>مشارکت ش کرج0312-سه ماهه18%</t>
  </si>
  <si>
    <t>اجاره تابان کاردان14041015</t>
  </si>
  <si>
    <t>مشارکت ش اسلامشهر312-3ماهه18%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</si>
  <si>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</si>
  <si>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</si>
  <si>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</si>
  <si>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</si>
  <si>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</si>
  <si>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</si>
  <si>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</si>
  <si>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</si>
  <si>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</si>
  <si>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</si>
  <si>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</si>
  <si>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</si>
  <si>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</si>
  <si>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</si>
  <si>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</si>
  <si>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</si>
  <si>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</si>
  <si>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</si>
  <si>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</si>
  <si>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</si>
  <si>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</si>
  <si>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</si>
  <si>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</si>
  <si>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</si>
  <si>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1404/11/17</t>
  </si>
  <si>
    <t>1407/06/12</t>
  </si>
  <si>
    <t>1404/04/10</t>
  </si>
  <si>
    <t>1406/08/14</t>
  </si>
  <si>
    <t>1403/12/11</t>
  </si>
  <si>
    <t>1404/10/15</t>
  </si>
  <si>
    <t>1403/12/26</t>
  </si>
  <si>
    <t>1403/12/17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</si>
  <si>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</si>
  <si>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</si>
  <si>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</si>
  <si>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</si>
  <si>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</si>
  <si>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</si>
  <si>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</si>
  <si>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بانک سامان</t>
  </si>
  <si>
    <t>بانک تجارت</t>
  </si>
  <si>
    <t xml:space="preserve">بانک پاسارگاد </t>
  </si>
  <si>
    <t xml:space="preserve">بانک صادرات </t>
  </si>
  <si>
    <t>بانک ملی</t>
  </si>
  <si>
    <t xml:space="preserve">بانک ملت </t>
  </si>
  <si>
    <t>بانک شهر</t>
  </si>
  <si>
    <t>بانک اقتصاد نوین</t>
  </si>
  <si>
    <t xml:space="preserve">بانک رفاه </t>
  </si>
  <si>
    <t xml:space="preserve">بانک خاورمیانه </t>
  </si>
  <si>
    <t xml:space="preserve"> موسسه اعتباری ملل </t>
  </si>
  <si>
    <t xml:space="preserve"> بانک مسکن </t>
  </si>
  <si>
    <t>سلف موازی کنگان051</t>
  </si>
  <si>
    <t xml:space="preserve"> بانک تجارت </t>
  </si>
  <si>
    <t xml:space="preserve"> بانک سامان </t>
  </si>
  <si>
    <t xml:space="preserve"> بانک ملی </t>
  </si>
  <si>
    <t xml:space="preserve"> بانک اقتصاد نوین</t>
  </si>
  <si>
    <t xml:space="preserve"> بانک رفاه </t>
  </si>
  <si>
    <t xml:space="preserve"> بانک پارسیان </t>
  </si>
  <si>
    <t xml:space="preserve"> بانک خاورمیانه </t>
  </si>
  <si>
    <t xml:space="preserve"> بانک ملت</t>
  </si>
  <si>
    <t xml:space="preserve"> بانک پاسارگاد </t>
  </si>
  <si>
    <t xml:space="preserve"> بانک مسکن</t>
  </si>
  <si>
    <t xml:space="preserve"> بانک صادرات </t>
  </si>
  <si>
    <t>شرکت  تامین سرمایه کاردان</t>
  </si>
  <si>
    <t>-</t>
  </si>
  <si>
    <t>مرابحه ف.لبنی  رامک شیراز080629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</si>
</sst>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0"/>
      <color rgb="FF000000"/>
      <name val="Arial"/>
      <family val="2"/>
    </font>
    <font>
      <b/>
      <sz val="11"/>
      <color rgb="FF000000"/>
      <name val="B Nazanin"/>
      <charset val="178"/>
    </font>
    <font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0" fontId="4" fillId="0" borderId="7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4" fillId="0" borderId="0" xfId="0" applyFont="1" applyAlignment="1">
      <alignment vertical="top"/>
    </xf>
    <xf numFmtId="3" fontId="4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4" fillId="0" borderId="6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left"/>
    </xf>
    <xf numFmtId="4" fontId="4" fillId="0" borderId="9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7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180"/>
    </xf>
    <xf numFmtId="0" fontId="3" fillId="0" borderId="0" xfId="0" applyFont="1" applyAlignment="1">
      <alignment horizontal="center" vertical="center" textRotation="180"/>
    </xf>
    <xf numFmtId="0" fontId="4" fillId="0" borderId="7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right" vertical="top"/>
    </xf>
    <xf numFmtId="3" fontId="4" fillId="0" borderId="6" xfId="0" applyNumberFormat="1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5"/>
  <sheetViews>
    <sheetView rightToLeft="1" workbookViewId="0">
      <selection activeCell="H13" sqref="H13:J21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4.28515625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ht="21.75" customHeight="1" x14ac:dyDescent="0.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</row>
    <row r="3" spans="1:28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</row>
    <row r="4" spans="1:28" ht="14.45" customHeight="1" x14ac:dyDescent="0.2">
      <c r="A4" s="1" t="s">
        <v>3</v>
      </c>
      <c r="B4" s="59" t="s">
        <v>4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</row>
    <row r="5" spans="1:28" ht="14.45" customHeight="1" x14ac:dyDescent="0.2">
      <c r="A5" s="59" t="s">
        <v>5</v>
      </c>
      <c r="B5" s="59"/>
      <c r="C5" s="59" t="s">
        <v>6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ht="14.45" customHeight="1" x14ac:dyDescent="0.2">
      <c r="F6" s="53" t="s">
        <v>7</v>
      </c>
      <c r="G6" s="53"/>
      <c r="H6" s="53"/>
      <c r="I6" s="53"/>
      <c r="J6" s="53"/>
      <c r="L6" s="53" t="s">
        <v>8</v>
      </c>
      <c r="M6" s="53"/>
      <c r="N6" s="53"/>
      <c r="O6" s="53"/>
      <c r="P6" s="53"/>
      <c r="Q6" s="53"/>
      <c r="R6" s="53"/>
      <c r="T6" s="53" t="s">
        <v>9</v>
      </c>
      <c r="U6" s="53"/>
      <c r="V6" s="53"/>
      <c r="W6" s="53"/>
      <c r="X6" s="53"/>
      <c r="Y6" s="53"/>
      <c r="Z6" s="53"/>
      <c r="AA6" s="53"/>
      <c r="AB6" s="53"/>
    </row>
    <row r="7" spans="1:28" ht="14.45" customHeight="1" x14ac:dyDescent="0.2">
      <c r="F7" s="3"/>
      <c r="G7" s="3"/>
      <c r="H7" s="3"/>
      <c r="I7" s="3"/>
      <c r="J7" s="3"/>
      <c r="L7" s="57" t="s">
        <v>10</v>
      </c>
      <c r="M7" s="57"/>
      <c r="N7" s="57"/>
      <c r="O7" s="3"/>
      <c r="P7" s="57" t="s">
        <v>11</v>
      </c>
      <c r="Q7" s="57"/>
      <c r="R7" s="57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53" t="s">
        <v>12</v>
      </c>
      <c r="B8" s="53"/>
      <c r="C8" s="53"/>
      <c r="E8" s="53" t="s">
        <v>13</v>
      </c>
      <c r="F8" s="5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54" t="s">
        <v>19</v>
      </c>
      <c r="B9" s="54"/>
      <c r="C9" s="54"/>
      <c r="D9" s="5"/>
      <c r="E9" s="55">
        <v>58292419</v>
      </c>
      <c r="F9" s="55"/>
      <c r="G9" s="15"/>
      <c r="H9" s="16">
        <v>67530525311</v>
      </c>
      <c r="I9" s="15"/>
      <c r="J9" s="16">
        <v>58525034898.019501</v>
      </c>
      <c r="K9" s="15"/>
      <c r="L9" s="14">
        <v>0</v>
      </c>
      <c r="M9" s="15"/>
      <c r="N9" s="16">
        <v>0</v>
      </c>
      <c r="O9" s="15"/>
      <c r="P9" s="16">
        <v>-58292419</v>
      </c>
      <c r="Q9" s="15"/>
      <c r="R9" s="16">
        <v>62020186194</v>
      </c>
      <c r="S9" s="15"/>
      <c r="T9" s="14">
        <v>0</v>
      </c>
      <c r="U9" s="15"/>
      <c r="V9" s="16">
        <v>0</v>
      </c>
      <c r="W9" s="15"/>
      <c r="X9" s="16">
        <v>0</v>
      </c>
      <c r="Y9" s="15"/>
      <c r="Z9" s="16">
        <v>0</v>
      </c>
      <c r="AA9" s="15"/>
      <c r="AB9" s="17">
        <v>0</v>
      </c>
    </row>
    <row r="10" spans="1:28" ht="21.75" customHeight="1" x14ac:dyDescent="0.2">
      <c r="A10" s="56" t="s">
        <v>20</v>
      </c>
      <c r="B10" s="56"/>
      <c r="C10" s="56"/>
      <c r="D10" s="56"/>
      <c r="E10" s="15"/>
      <c r="F10" s="18"/>
      <c r="G10" s="15"/>
      <c r="H10" s="19">
        <v>67530525311</v>
      </c>
      <c r="I10" s="15"/>
      <c r="J10" s="19">
        <v>58525034898.019501</v>
      </c>
      <c r="K10" s="15"/>
      <c r="L10" s="18"/>
      <c r="M10" s="15"/>
      <c r="N10" s="19">
        <v>0</v>
      </c>
      <c r="O10" s="15"/>
      <c r="P10" s="19">
        <v>-58292419</v>
      </c>
      <c r="Q10" s="15"/>
      <c r="R10" s="19">
        <v>62020186194</v>
      </c>
      <c r="S10" s="15"/>
      <c r="T10" s="18"/>
      <c r="U10" s="15"/>
      <c r="V10" s="19"/>
      <c r="W10" s="15"/>
      <c r="X10" s="19">
        <v>0</v>
      </c>
      <c r="Y10" s="15"/>
      <c r="Z10" s="19">
        <v>0</v>
      </c>
      <c r="AA10" s="15"/>
      <c r="AB10" s="20">
        <v>0</v>
      </c>
    </row>
    <row r="13" spans="1:28" x14ac:dyDescent="0.2">
      <c r="H13" s="21"/>
    </row>
    <row r="14" spans="1:28" x14ac:dyDescent="0.2">
      <c r="H14" s="21"/>
    </row>
    <row r="15" spans="1:28" x14ac:dyDescent="0.2">
      <c r="H15" s="21"/>
    </row>
  </sheetData>
  <mergeCells count="1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D10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25"/>
  <sheetViews>
    <sheetView rightToLeft="1" workbookViewId="0">
      <selection activeCell="J14" sqref="J14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53.85546875" bestFit="1" customWidth="1"/>
    <col min="7" max="7" width="1.28515625" customWidth="1"/>
    <col min="8" max="8" width="13" customWidth="1"/>
    <col min="9" max="9" width="1.28515625" customWidth="1"/>
    <col min="10" max="10" width="18.85546875" bestFit="1" customWidth="1"/>
    <col min="11" max="11" width="1.28515625" customWidth="1"/>
    <col min="12" max="12" width="33.140625" customWidth="1"/>
    <col min="13" max="13" width="1.28515625" customWidth="1"/>
    <col min="14" max="14" width="14.28515625" customWidth="1"/>
    <col min="15" max="15" width="1.28515625" customWidth="1"/>
    <col min="16" max="16" width="21.42578125" customWidth="1"/>
    <col min="17" max="17" width="0.28515625" customWidth="1"/>
  </cols>
  <sheetData>
    <row r="1" spans="1:16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ht="21.75" customHeight="1" x14ac:dyDescent="0.2">
      <c r="A2" s="58" t="s">
        <v>178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14.45" customHeight="1" x14ac:dyDescent="0.2"/>
    <row r="5" spans="1:16" ht="14.45" customHeight="1" x14ac:dyDescent="0.2">
      <c r="A5" s="1" t="s">
        <v>221</v>
      </c>
      <c r="B5" s="59" t="s">
        <v>222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6" ht="29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4.45" customHeight="1" x14ac:dyDescent="0.2">
      <c r="A7" s="74" t="s">
        <v>225</v>
      </c>
      <c r="B7" s="74"/>
      <c r="D7" s="74" t="s">
        <v>226</v>
      </c>
      <c r="F7" s="74" t="s">
        <v>227</v>
      </c>
      <c r="H7" s="74" t="s">
        <v>22</v>
      </c>
      <c r="J7" s="74" t="s">
        <v>228</v>
      </c>
      <c r="L7" s="75" t="s">
        <v>223</v>
      </c>
      <c r="N7" s="74" t="s">
        <v>229</v>
      </c>
      <c r="P7" s="77" t="s">
        <v>224</v>
      </c>
    </row>
    <row r="8" spans="1:16" ht="36" customHeight="1" x14ac:dyDescent="0.2">
      <c r="A8" s="66"/>
      <c r="B8" s="66"/>
      <c r="D8" s="66"/>
      <c r="F8" s="66"/>
      <c r="H8" s="66"/>
      <c r="J8" s="66"/>
      <c r="L8" s="76"/>
      <c r="N8" s="66"/>
      <c r="P8" s="78"/>
    </row>
    <row r="9" spans="1:16" ht="14.45" customHeight="1" x14ac:dyDescent="0.2">
      <c r="A9" s="50"/>
      <c r="B9" s="50"/>
      <c r="D9" s="50"/>
      <c r="F9" s="50"/>
      <c r="H9" s="50"/>
      <c r="J9" s="50"/>
      <c r="L9" s="13"/>
      <c r="N9" s="50"/>
      <c r="P9" s="13"/>
    </row>
    <row r="10" spans="1:16" ht="14.45" customHeight="1" x14ac:dyDescent="0.45">
      <c r="A10" s="79" t="s">
        <v>284</v>
      </c>
      <c r="B10" s="80"/>
      <c r="D10" s="79" t="s">
        <v>230</v>
      </c>
      <c r="F10" s="26" t="s">
        <v>50</v>
      </c>
      <c r="H10" s="18">
        <v>6000000</v>
      </c>
      <c r="I10" s="18">
        <v>6000000</v>
      </c>
      <c r="J10" s="18">
        <v>6000000000000</v>
      </c>
      <c r="L10" s="18">
        <v>50028392370</v>
      </c>
      <c r="N10" s="26">
        <v>23</v>
      </c>
      <c r="O10" s="51"/>
      <c r="P10" s="51">
        <v>40.549999999999997</v>
      </c>
    </row>
    <row r="11" spans="1:16" ht="14.45" customHeight="1" x14ac:dyDescent="0.45">
      <c r="A11" s="79"/>
      <c r="B11" s="80"/>
      <c r="D11" s="79"/>
      <c r="F11" s="26" t="s">
        <v>53</v>
      </c>
      <c r="H11" s="18">
        <v>2500000</v>
      </c>
      <c r="I11" s="18"/>
      <c r="J11" s="18">
        <v>2500000000000</v>
      </c>
      <c r="L11" s="18">
        <v>88088114760</v>
      </c>
      <c r="N11" s="26">
        <v>23</v>
      </c>
      <c r="O11" s="51"/>
      <c r="P11" s="51">
        <v>38.46</v>
      </c>
    </row>
    <row r="12" spans="1:16" ht="18.75" x14ac:dyDescent="0.45">
      <c r="A12" s="79"/>
      <c r="B12" s="80"/>
      <c r="D12" s="79"/>
      <c r="F12" s="26" t="s">
        <v>40</v>
      </c>
      <c r="H12" s="18">
        <v>3809800</v>
      </c>
      <c r="I12" s="18"/>
      <c r="J12" s="18">
        <v>14775044446400</v>
      </c>
      <c r="L12" s="18">
        <v>106506843060</v>
      </c>
      <c r="N12" s="26" t="s">
        <v>285</v>
      </c>
      <c r="O12" s="51"/>
      <c r="P12" s="51">
        <v>39.83</v>
      </c>
    </row>
    <row r="13" spans="1:16" ht="14.45" customHeight="1" x14ac:dyDescent="0.45">
      <c r="A13" s="79"/>
      <c r="B13" s="80"/>
      <c r="D13" s="79"/>
      <c r="F13" s="26" t="s">
        <v>44</v>
      </c>
      <c r="H13" s="18">
        <v>4308000</v>
      </c>
      <c r="I13" s="18"/>
      <c r="J13" s="18">
        <v>5999967000000</v>
      </c>
      <c r="L13" s="18">
        <v>47786593710</v>
      </c>
      <c r="N13" s="26" t="s">
        <v>285</v>
      </c>
      <c r="O13" s="51"/>
      <c r="P13" s="51">
        <v>34.25</v>
      </c>
    </row>
    <row r="14" spans="1:16" ht="14.45" customHeight="1" x14ac:dyDescent="0.45">
      <c r="A14" s="79"/>
      <c r="B14" s="80"/>
      <c r="D14" s="79"/>
      <c r="F14" s="26" t="s">
        <v>47</v>
      </c>
      <c r="H14" s="18">
        <v>1004200</v>
      </c>
      <c r="I14" s="18"/>
      <c r="J14" s="18">
        <v>5999967000000</v>
      </c>
      <c r="L14" s="18">
        <v>66096442620</v>
      </c>
      <c r="N14" s="26" t="s">
        <v>285</v>
      </c>
      <c r="O14" s="51"/>
      <c r="P14" s="51">
        <v>60.23</v>
      </c>
    </row>
    <row r="15" spans="1:16" ht="14.45" customHeight="1" x14ac:dyDescent="0.45">
      <c r="A15" s="79"/>
      <c r="B15" s="80"/>
      <c r="D15" s="79"/>
      <c r="F15" s="26" t="s">
        <v>71</v>
      </c>
      <c r="H15" s="18">
        <v>2000000</v>
      </c>
      <c r="I15" s="18"/>
      <c r="J15" s="18">
        <v>2000000000000</v>
      </c>
      <c r="L15" s="18">
        <v>18134610120</v>
      </c>
      <c r="N15" s="26">
        <v>23</v>
      </c>
      <c r="O15" s="51"/>
      <c r="P15" s="51">
        <v>44.56</v>
      </c>
    </row>
    <row r="16" spans="1:16" ht="14.45" customHeight="1" x14ac:dyDescent="0.45">
      <c r="A16" s="79"/>
      <c r="B16" s="80"/>
      <c r="D16" s="79"/>
      <c r="F16" s="26" t="s">
        <v>77</v>
      </c>
      <c r="H16" s="18">
        <v>8000000</v>
      </c>
      <c r="I16" s="18"/>
      <c r="J16" s="18">
        <v>8000000000000</v>
      </c>
      <c r="L16" s="18">
        <v>61996721310</v>
      </c>
      <c r="N16" s="26">
        <v>23</v>
      </c>
      <c r="O16" s="51"/>
      <c r="P16" s="51">
        <v>33.799999999999997</v>
      </c>
    </row>
    <row r="17" spans="1:16" ht="14.45" customHeight="1" x14ac:dyDescent="0.45">
      <c r="A17" s="79"/>
      <c r="B17" s="80"/>
      <c r="D17" s="79"/>
      <c r="F17" s="26" t="s">
        <v>93</v>
      </c>
      <c r="H17" s="18">
        <v>832807</v>
      </c>
      <c r="I17" s="18"/>
      <c r="J17" s="18">
        <v>832807000000</v>
      </c>
      <c r="L17" s="18">
        <v>15051903120</v>
      </c>
      <c r="N17" s="26">
        <v>18</v>
      </c>
      <c r="O17" s="51"/>
      <c r="P17" s="51">
        <v>53.77</v>
      </c>
    </row>
    <row r="18" spans="1:16" ht="14.45" customHeight="1" x14ac:dyDescent="0.45">
      <c r="A18" s="79"/>
      <c r="B18" s="80"/>
      <c r="D18" s="79"/>
      <c r="F18" s="26" t="s">
        <v>102</v>
      </c>
      <c r="H18" s="18">
        <v>5000000</v>
      </c>
      <c r="I18" s="18"/>
      <c r="J18" s="18">
        <v>4934254171000</v>
      </c>
      <c r="L18" s="18">
        <v>60239563110</v>
      </c>
      <c r="N18" s="26">
        <v>18</v>
      </c>
      <c r="O18" s="51"/>
      <c r="P18" s="51">
        <v>39.479999999999997</v>
      </c>
    </row>
    <row r="19" spans="1:16" ht="14.45" customHeight="1" x14ac:dyDescent="0.45">
      <c r="A19" s="79"/>
      <c r="B19" s="80"/>
      <c r="D19" s="79"/>
      <c r="F19" s="26" t="s">
        <v>105</v>
      </c>
      <c r="H19" s="18">
        <v>1000000</v>
      </c>
      <c r="I19" s="18"/>
      <c r="J19" s="18">
        <v>1000000000000</v>
      </c>
      <c r="L19" s="18">
        <v>8542234320</v>
      </c>
      <c r="N19" s="26">
        <v>23</v>
      </c>
      <c r="O19" s="51"/>
      <c r="P19" s="51">
        <v>40.97</v>
      </c>
    </row>
    <row r="20" spans="1:16" ht="14.45" customHeight="1" x14ac:dyDescent="0.45">
      <c r="A20" s="79"/>
      <c r="B20" s="80"/>
      <c r="D20" s="79"/>
      <c r="F20" s="26" t="s">
        <v>286</v>
      </c>
      <c r="H20" s="18">
        <v>1000000</v>
      </c>
      <c r="I20" s="18"/>
      <c r="J20" s="18">
        <v>1000000000000</v>
      </c>
      <c r="L20" s="18">
        <v>8479918031</v>
      </c>
      <c r="N20" s="26">
        <v>23</v>
      </c>
      <c r="O20" s="51"/>
      <c r="P20" s="51">
        <v>40</v>
      </c>
    </row>
    <row r="21" spans="1:16" ht="18.75" x14ac:dyDescent="0.45">
      <c r="A21" s="79"/>
      <c r="B21" s="80"/>
      <c r="D21" s="79"/>
      <c r="F21" s="26" t="s">
        <v>132</v>
      </c>
      <c r="H21" s="18">
        <v>1000000</v>
      </c>
      <c r="I21" s="18"/>
      <c r="J21" s="18">
        <v>1000000000000</v>
      </c>
      <c r="L21" s="18">
        <v>8887111710</v>
      </c>
      <c r="N21" s="26">
        <v>23</v>
      </c>
      <c r="O21" s="51"/>
      <c r="P21" s="51">
        <v>41.07</v>
      </c>
    </row>
    <row r="22" spans="1:16" ht="18.75" x14ac:dyDescent="0.45">
      <c r="A22" s="79"/>
      <c r="B22" s="79"/>
      <c r="D22" s="79"/>
      <c r="F22" s="26" t="s">
        <v>150</v>
      </c>
      <c r="H22" s="18">
        <v>4000000</v>
      </c>
      <c r="I22" s="18"/>
      <c r="J22" s="18">
        <v>4000000000000</v>
      </c>
      <c r="L22" s="18">
        <v>61467427380</v>
      </c>
      <c r="N22" s="26">
        <v>20.5</v>
      </c>
      <c r="O22" s="51"/>
      <c r="P22" s="51">
        <v>47.49</v>
      </c>
    </row>
    <row r="23" spans="1:16" ht="23.25" thickBot="1" x14ac:dyDescent="0.25">
      <c r="A23" s="3"/>
      <c r="B23" s="3"/>
      <c r="D23" s="3"/>
      <c r="L23" s="52">
        <f>SUM(L10:L22)</f>
        <v>601305875621</v>
      </c>
    </row>
    <row r="24" spans="1:16" ht="13.5" thickTop="1" x14ac:dyDescent="0.2">
      <c r="L24" s="21"/>
    </row>
    <row r="25" spans="1:16" x14ac:dyDescent="0.2">
      <c r="L25" s="21"/>
    </row>
  </sheetData>
  <mergeCells count="14">
    <mergeCell ref="A10:B22"/>
    <mergeCell ref="D10:D22"/>
    <mergeCell ref="A1:P1"/>
    <mergeCell ref="A2:P2"/>
    <mergeCell ref="A3:P3"/>
    <mergeCell ref="B5:P5"/>
    <mergeCell ref="A7:B8"/>
    <mergeCell ref="D7:D8"/>
    <mergeCell ref="F7:F8"/>
    <mergeCell ref="H7:H8"/>
    <mergeCell ref="J7:J8"/>
    <mergeCell ref="L7:L8"/>
    <mergeCell ref="N7:N8"/>
    <mergeCell ref="P7:P8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90"/>
  <sheetViews>
    <sheetView rightToLeft="1" workbookViewId="0">
      <selection activeCell="J15" sqref="J15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1.75" customHeight="1" x14ac:dyDescent="0.2">
      <c r="A2" s="58" t="s">
        <v>178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ht="14.45" customHeight="1" x14ac:dyDescent="0.2"/>
    <row r="5" spans="1:10" ht="14.45" customHeight="1" x14ac:dyDescent="0.2">
      <c r="A5" s="1" t="s">
        <v>231</v>
      </c>
      <c r="B5" s="59" t="s">
        <v>232</v>
      </c>
      <c r="C5" s="59"/>
      <c r="D5" s="59"/>
      <c r="E5" s="59"/>
      <c r="F5" s="59"/>
      <c r="G5" s="59"/>
      <c r="H5" s="59"/>
      <c r="I5" s="59"/>
      <c r="J5" s="59"/>
    </row>
    <row r="6" spans="1:10" ht="14.45" customHeight="1" x14ac:dyDescent="0.2">
      <c r="D6" s="53" t="s">
        <v>197</v>
      </c>
      <c r="E6" s="53"/>
      <c r="F6" s="53"/>
      <c r="H6" s="53" t="s">
        <v>198</v>
      </c>
      <c r="I6" s="53"/>
      <c r="J6" s="53"/>
    </row>
    <row r="7" spans="1:10" ht="36.4" customHeight="1" x14ac:dyDescent="0.2">
      <c r="A7" s="70" t="s">
        <v>233</v>
      </c>
      <c r="B7" s="70"/>
      <c r="D7" s="11" t="s">
        <v>234</v>
      </c>
      <c r="E7" s="3"/>
      <c r="F7" s="11" t="s">
        <v>235</v>
      </c>
      <c r="H7" s="11" t="s">
        <v>234</v>
      </c>
      <c r="I7" s="3"/>
      <c r="J7" s="11" t="s">
        <v>235</v>
      </c>
    </row>
    <row r="8" spans="1:10" ht="21.75" customHeight="1" x14ac:dyDescent="0.2">
      <c r="A8" s="40" t="s">
        <v>273</v>
      </c>
      <c r="B8" s="40"/>
      <c r="D8" s="18">
        <v>80548100870</v>
      </c>
      <c r="E8" s="15"/>
      <c r="F8" s="25">
        <f>D8/D$20*100</f>
        <v>23.087917435160875</v>
      </c>
      <c r="G8" s="15"/>
      <c r="H8" s="14">
        <v>838489239668</v>
      </c>
      <c r="I8" s="15"/>
      <c r="J8" s="25">
        <f>H8/H$20*100</f>
        <v>18.298994297077066</v>
      </c>
    </row>
    <row r="9" spans="1:10" ht="21.75" customHeight="1" x14ac:dyDescent="0.2">
      <c r="A9" s="41" t="s">
        <v>274</v>
      </c>
      <c r="B9" s="41"/>
      <c r="D9" s="18">
        <v>0</v>
      </c>
      <c r="E9" s="15"/>
      <c r="F9" s="39">
        <f t="shared" ref="F9:F19" si="0">D9/D$20*100</f>
        <v>0</v>
      </c>
      <c r="G9" s="15"/>
      <c r="H9" s="18">
        <v>5528649</v>
      </c>
      <c r="I9" s="15"/>
      <c r="J9" s="39">
        <f t="shared" ref="J9:J19" si="1">H9/H$20*100</f>
        <v>1.2065595088805027E-4</v>
      </c>
    </row>
    <row r="10" spans="1:10" ht="21.75" customHeight="1" x14ac:dyDescent="0.2">
      <c r="A10" s="41" t="s">
        <v>275</v>
      </c>
      <c r="B10" s="41"/>
      <c r="D10" s="18">
        <v>404192</v>
      </c>
      <c r="E10" s="15"/>
      <c r="F10" s="39">
        <f t="shared" si="0"/>
        <v>1.1585563685745709E-4</v>
      </c>
      <c r="G10" s="15"/>
      <c r="H10" s="18">
        <v>552356021546</v>
      </c>
      <c r="I10" s="15"/>
      <c r="J10" s="39">
        <f t="shared" si="1"/>
        <v>12.054489443691038</v>
      </c>
    </row>
    <row r="11" spans="1:10" ht="21.75" customHeight="1" x14ac:dyDescent="0.2">
      <c r="A11" s="41" t="s">
        <v>276</v>
      </c>
      <c r="B11" s="41"/>
      <c r="D11" s="18">
        <v>1223635</v>
      </c>
      <c r="E11" s="15"/>
      <c r="F11" s="39">
        <f t="shared" si="0"/>
        <v>3.5073680875938795E-4</v>
      </c>
      <c r="G11" s="15"/>
      <c r="H11" s="18">
        <v>274162919203</v>
      </c>
      <c r="I11" s="15"/>
      <c r="J11" s="39">
        <f t="shared" si="1"/>
        <v>5.9832678317400259</v>
      </c>
    </row>
    <row r="12" spans="1:10" ht="21.75" customHeight="1" x14ac:dyDescent="0.2">
      <c r="A12" s="41" t="s">
        <v>277</v>
      </c>
      <c r="B12" s="41"/>
      <c r="D12" s="18">
        <v>13990</v>
      </c>
      <c r="E12" s="15"/>
      <c r="F12" s="39">
        <f t="shared" si="0"/>
        <v>4.0100258284078479E-6</v>
      </c>
      <c r="G12" s="15"/>
      <c r="H12" s="18">
        <v>201614</v>
      </c>
      <c r="I12" s="15"/>
      <c r="J12" s="39">
        <f t="shared" si="1"/>
        <v>4.3999770798152258E-6</v>
      </c>
    </row>
    <row r="13" spans="1:10" ht="21.75" customHeight="1" x14ac:dyDescent="0.2">
      <c r="A13" s="41" t="s">
        <v>278</v>
      </c>
      <c r="B13" s="41"/>
      <c r="D13" s="18">
        <v>0</v>
      </c>
      <c r="E13" s="15"/>
      <c r="F13" s="39">
        <f t="shared" si="0"/>
        <v>0</v>
      </c>
      <c r="G13" s="15"/>
      <c r="H13" s="18">
        <v>16175</v>
      </c>
      <c r="I13" s="15"/>
      <c r="J13" s="39">
        <f t="shared" si="1"/>
        <v>3.5299944084245773E-7</v>
      </c>
    </row>
    <row r="14" spans="1:10" ht="21.75" customHeight="1" x14ac:dyDescent="0.2">
      <c r="A14" s="41" t="s">
        <v>279</v>
      </c>
      <c r="B14" s="41"/>
      <c r="D14" s="18">
        <v>81277</v>
      </c>
      <c r="E14" s="15"/>
      <c r="F14" s="39">
        <f t="shared" si="0"/>
        <v>2.329684555078661E-5</v>
      </c>
      <c r="G14" s="15"/>
      <c r="H14" s="18">
        <v>912754</v>
      </c>
      <c r="I14" s="15"/>
      <c r="J14" s="39">
        <f t="shared" si="1"/>
        <v>1.9919731167030398E-5</v>
      </c>
    </row>
    <row r="15" spans="1:10" ht="21.75" customHeight="1" x14ac:dyDescent="0.2">
      <c r="A15" s="41" t="s">
        <v>280</v>
      </c>
      <c r="B15" s="41"/>
      <c r="D15" s="18">
        <v>14674772914</v>
      </c>
      <c r="E15" s="15"/>
      <c r="F15" s="39">
        <f t="shared" si="0"/>
        <v>4.20630581923945</v>
      </c>
      <c r="G15" s="15"/>
      <c r="H15" s="18">
        <v>605480036130</v>
      </c>
      <c r="I15" s="15"/>
      <c r="J15" s="39">
        <f t="shared" si="1"/>
        <v>13.213855591663748</v>
      </c>
    </row>
    <row r="16" spans="1:10" ht="21.75" customHeight="1" x14ac:dyDescent="0.2">
      <c r="A16" s="41" t="s">
        <v>281</v>
      </c>
      <c r="B16" s="41"/>
      <c r="D16" s="18">
        <v>26643013705</v>
      </c>
      <c r="E16" s="15"/>
      <c r="F16" s="39">
        <f t="shared" si="0"/>
        <v>7.6368243819638515</v>
      </c>
      <c r="G16" s="15"/>
      <c r="H16" s="18">
        <v>369995741841</v>
      </c>
      <c r="I16" s="15"/>
      <c r="J16" s="39">
        <f t="shared" si="1"/>
        <v>8.0747010809250916</v>
      </c>
    </row>
    <row r="17" spans="1:10" ht="21.75" customHeight="1" x14ac:dyDescent="0.2">
      <c r="A17" s="41" t="s">
        <v>270</v>
      </c>
      <c r="B17" s="41"/>
      <c r="D17" s="18">
        <v>0</v>
      </c>
      <c r="E17" s="15"/>
      <c r="F17" s="39">
        <f t="shared" si="0"/>
        <v>0</v>
      </c>
      <c r="G17" s="15"/>
      <c r="H17" s="18">
        <v>7520547900</v>
      </c>
      <c r="I17" s="15"/>
      <c r="J17" s="39">
        <f t="shared" si="1"/>
        <v>0.16412668955356535</v>
      </c>
    </row>
    <row r="18" spans="1:10" ht="21.75" customHeight="1" x14ac:dyDescent="0.2">
      <c r="A18" s="41" t="s">
        <v>282</v>
      </c>
      <c r="B18" s="41"/>
      <c r="D18" s="18">
        <v>9829312806</v>
      </c>
      <c r="E18" s="15"/>
      <c r="F18" s="39">
        <f t="shared" si="0"/>
        <v>2.8174266066876354</v>
      </c>
      <c r="G18" s="15"/>
      <c r="H18" s="18">
        <v>422293487262</v>
      </c>
      <c r="I18" s="15"/>
      <c r="J18" s="39">
        <f t="shared" si="1"/>
        <v>9.2160349227139129</v>
      </c>
    </row>
    <row r="19" spans="1:10" ht="21.75" customHeight="1" x14ac:dyDescent="0.2">
      <c r="A19" s="41" t="s">
        <v>283</v>
      </c>
      <c r="B19" s="41"/>
      <c r="D19" s="18">
        <v>217178634990</v>
      </c>
      <c r="E19" s="15"/>
      <c r="F19" s="39">
        <f t="shared" si="0"/>
        <v>62.25103185763119</v>
      </c>
      <c r="G19" s="15"/>
      <c r="H19" s="18">
        <v>1511855579976</v>
      </c>
      <c r="I19" s="15"/>
      <c r="J19" s="39">
        <f t="shared" si="1"/>
        <v>32.994384813976978</v>
      </c>
    </row>
    <row r="20" spans="1:10" ht="21.75" customHeight="1" thickBot="1" x14ac:dyDescent="0.25">
      <c r="A20" s="81" t="s">
        <v>20</v>
      </c>
      <c r="B20" s="81"/>
      <c r="D20" s="42">
        <f>SUM(D8:D19)</f>
        <v>348875558379</v>
      </c>
      <c r="E20" s="15"/>
      <c r="F20" s="29">
        <f>SUM(F8:F19)</f>
        <v>100</v>
      </c>
      <c r="G20" s="15"/>
      <c r="H20" s="42">
        <f>SUM(H8:H19)</f>
        <v>4582160232718</v>
      </c>
      <c r="I20" s="15"/>
      <c r="J20" s="29">
        <f>SUM(J8:J19)</f>
        <v>100</v>
      </c>
    </row>
    <row r="21" spans="1:10" ht="21.75" customHeight="1" thickTop="1" x14ac:dyDescent="0.2">
      <c r="A21" s="41"/>
      <c r="B21" s="41"/>
      <c r="D21" s="18"/>
      <c r="E21" s="15"/>
      <c r="F21" s="27"/>
      <c r="G21" s="15"/>
      <c r="H21" s="18"/>
      <c r="I21" s="15"/>
      <c r="J21" s="27"/>
    </row>
    <row r="22" spans="1:10" ht="21.75" customHeight="1" x14ac:dyDescent="0.2">
      <c r="A22" s="41"/>
      <c r="B22" s="41"/>
      <c r="D22" s="18"/>
      <c r="E22" s="15"/>
      <c r="F22" s="27"/>
      <c r="G22" s="15"/>
      <c r="H22" s="18"/>
      <c r="I22" s="15"/>
      <c r="J22" s="27"/>
    </row>
    <row r="23" spans="1:10" ht="21.75" customHeight="1" x14ac:dyDescent="0.2">
      <c r="A23" s="41"/>
      <c r="B23" s="41"/>
      <c r="D23" s="18"/>
      <c r="E23" s="15"/>
      <c r="F23" s="27"/>
      <c r="G23" s="15"/>
      <c r="H23" s="18"/>
      <c r="I23" s="15"/>
      <c r="J23" s="27"/>
    </row>
    <row r="24" spans="1:10" ht="21.75" customHeight="1" x14ac:dyDescent="0.2">
      <c r="A24" s="41"/>
      <c r="B24" s="41"/>
      <c r="D24" s="18"/>
      <c r="E24" s="15"/>
      <c r="F24" s="27"/>
      <c r="G24" s="15"/>
      <c r="H24" s="18"/>
      <c r="I24" s="15"/>
      <c r="J24" s="27"/>
    </row>
    <row r="25" spans="1:10" ht="21.75" customHeight="1" x14ac:dyDescent="0.2">
      <c r="A25" s="41"/>
      <c r="B25" s="41"/>
      <c r="D25" s="18"/>
      <c r="E25" s="15"/>
      <c r="F25" s="27"/>
      <c r="G25" s="15"/>
      <c r="H25" s="18"/>
      <c r="I25" s="15"/>
      <c r="J25" s="27"/>
    </row>
    <row r="26" spans="1:10" ht="21.75" customHeight="1" x14ac:dyDescent="0.2">
      <c r="A26" s="41"/>
      <c r="B26" s="41"/>
      <c r="D26" s="18"/>
      <c r="E26" s="15"/>
      <c r="F26" s="27"/>
      <c r="G26" s="15"/>
      <c r="H26" s="18"/>
      <c r="I26" s="15"/>
      <c r="J26" s="27"/>
    </row>
    <row r="27" spans="1:10" ht="21.75" customHeight="1" x14ac:dyDescent="0.2">
      <c r="A27" s="41"/>
      <c r="B27" s="41"/>
      <c r="D27" s="18"/>
      <c r="E27" s="15"/>
      <c r="F27" s="27"/>
      <c r="G27" s="15"/>
      <c r="H27" s="18"/>
      <c r="I27" s="15"/>
      <c r="J27" s="27"/>
    </row>
    <row r="28" spans="1:10" ht="21.75" customHeight="1" x14ac:dyDescent="0.2">
      <c r="A28" s="41"/>
      <c r="B28" s="41"/>
      <c r="D28" s="18"/>
      <c r="E28" s="15"/>
      <c r="F28" s="27"/>
      <c r="G28" s="15"/>
      <c r="H28" s="18"/>
      <c r="I28" s="15"/>
      <c r="J28" s="27"/>
    </row>
    <row r="29" spans="1:10" ht="21.75" customHeight="1" x14ac:dyDescent="0.2">
      <c r="A29" s="41"/>
      <c r="B29" s="41"/>
      <c r="D29" s="18"/>
      <c r="E29" s="15"/>
      <c r="F29" s="27"/>
      <c r="G29" s="15"/>
      <c r="H29" s="18"/>
      <c r="I29" s="15"/>
      <c r="J29" s="27"/>
    </row>
    <row r="30" spans="1:10" ht="21.75" customHeight="1" x14ac:dyDescent="0.2">
      <c r="A30" s="41"/>
      <c r="B30" s="41"/>
      <c r="D30" s="18"/>
      <c r="E30" s="15"/>
      <c r="F30" s="27"/>
      <c r="G30" s="15"/>
      <c r="H30" s="18"/>
      <c r="I30" s="15"/>
      <c r="J30" s="27"/>
    </row>
    <row r="31" spans="1:10" ht="21.75" customHeight="1" x14ac:dyDescent="0.2">
      <c r="A31" s="41"/>
      <c r="B31" s="41"/>
      <c r="D31" s="18"/>
      <c r="E31" s="15"/>
      <c r="F31" s="27"/>
      <c r="G31" s="15"/>
      <c r="H31" s="18"/>
      <c r="I31" s="15"/>
      <c r="J31" s="27"/>
    </row>
    <row r="32" spans="1:10" ht="21.75" customHeight="1" x14ac:dyDescent="0.2">
      <c r="A32" s="67"/>
      <c r="B32" s="67"/>
      <c r="D32" s="18"/>
      <c r="E32" s="15"/>
      <c r="F32" s="27"/>
      <c r="G32" s="15"/>
      <c r="H32" s="18"/>
      <c r="I32" s="15"/>
      <c r="J32" s="27"/>
    </row>
    <row r="33" spans="1:10" ht="21.75" customHeight="1" x14ac:dyDescent="0.2">
      <c r="A33" s="67"/>
      <c r="B33" s="67"/>
      <c r="D33" s="18"/>
      <c r="E33" s="15"/>
      <c r="F33" s="27"/>
      <c r="G33" s="15"/>
      <c r="H33" s="18"/>
      <c r="I33" s="15"/>
      <c r="J33" s="27"/>
    </row>
    <row r="34" spans="1:10" ht="21.75" customHeight="1" x14ac:dyDescent="0.2">
      <c r="A34" s="67"/>
      <c r="B34" s="67"/>
      <c r="D34" s="18"/>
      <c r="E34" s="15"/>
      <c r="F34" s="27"/>
      <c r="G34" s="15"/>
      <c r="H34" s="18"/>
      <c r="I34" s="15"/>
      <c r="J34" s="27"/>
    </row>
    <row r="35" spans="1:10" ht="21.75" customHeight="1" x14ac:dyDescent="0.2">
      <c r="A35" s="67"/>
      <c r="B35" s="67"/>
      <c r="D35" s="18"/>
      <c r="E35" s="15"/>
      <c r="F35" s="27"/>
      <c r="G35" s="15"/>
      <c r="H35" s="18"/>
      <c r="I35" s="15"/>
      <c r="J35" s="27"/>
    </row>
    <row r="36" spans="1:10" ht="21.75" customHeight="1" x14ac:dyDescent="0.2">
      <c r="A36" s="67"/>
      <c r="B36" s="67"/>
      <c r="D36" s="18"/>
      <c r="E36" s="15"/>
      <c r="F36" s="27"/>
      <c r="G36" s="15"/>
      <c r="H36" s="18"/>
      <c r="I36" s="15"/>
      <c r="J36" s="27"/>
    </row>
    <row r="37" spans="1:10" ht="21.75" customHeight="1" x14ac:dyDescent="0.2">
      <c r="A37" s="67"/>
      <c r="B37" s="67"/>
      <c r="D37" s="18"/>
      <c r="E37" s="15"/>
      <c r="F37" s="27"/>
      <c r="G37" s="15"/>
      <c r="H37" s="18"/>
      <c r="I37" s="15"/>
      <c r="J37" s="27"/>
    </row>
    <row r="38" spans="1:10" ht="21.75" customHeight="1" x14ac:dyDescent="0.2">
      <c r="A38" s="67"/>
      <c r="B38" s="67"/>
      <c r="D38" s="18"/>
      <c r="E38" s="15"/>
      <c r="F38" s="27"/>
      <c r="G38" s="15"/>
      <c r="H38" s="18"/>
      <c r="I38" s="15"/>
      <c r="J38" s="27"/>
    </row>
    <row r="39" spans="1:10" ht="21.75" customHeight="1" x14ac:dyDescent="0.2">
      <c r="A39" s="67"/>
      <c r="B39" s="67"/>
      <c r="D39" s="18"/>
      <c r="E39" s="15"/>
      <c r="F39" s="27"/>
      <c r="G39" s="15"/>
      <c r="H39" s="18"/>
      <c r="I39" s="15"/>
      <c r="J39" s="27"/>
    </row>
    <row r="40" spans="1:10" ht="21.75" customHeight="1" x14ac:dyDescent="0.2">
      <c r="A40" s="67"/>
      <c r="B40" s="67"/>
      <c r="D40" s="18"/>
      <c r="E40" s="15"/>
      <c r="F40" s="27"/>
      <c r="G40" s="15"/>
      <c r="H40" s="18"/>
      <c r="I40" s="15"/>
      <c r="J40" s="27"/>
    </row>
    <row r="41" spans="1:10" ht="21.75" customHeight="1" x14ac:dyDescent="0.2">
      <c r="A41" s="67"/>
      <c r="B41" s="67"/>
      <c r="D41" s="18"/>
      <c r="E41" s="15"/>
      <c r="F41" s="27"/>
      <c r="G41" s="15"/>
      <c r="H41" s="18"/>
      <c r="I41" s="15"/>
      <c r="J41" s="27"/>
    </row>
    <row r="42" spans="1:10" ht="21.75" customHeight="1" x14ac:dyDescent="0.2">
      <c r="A42" s="67"/>
      <c r="B42" s="67"/>
      <c r="D42" s="18"/>
      <c r="E42" s="15"/>
      <c r="F42" s="27"/>
      <c r="G42" s="15"/>
      <c r="H42" s="18"/>
      <c r="I42" s="15"/>
      <c r="J42" s="27"/>
    </row>
    <row r="43" spans="1:10" ht="21.75" customHeight="1" x14ac:dyDescent="0.2">
      <c r="A43" s="67"/>
      <c r="B43" s="67"/>
      <c r="D43" s="18"/>
      <c r="E43" s="15"/>
      <c r="F43" s="27"/>
      <c r="G43" s="15"/>
      <c r="H43" s="18"/>
      <c r="I43" s="15"/>
      <c r="J43" s="27"/>
    </row>
    <row r="44" spans="1:10" ht="21.75" customHeight="1" x14ac:dyDescent="0.2">
      <c r="A44" s="67"/>
      <c r="B44" s="67"/>
      <c r="D44" s="18"/>
      <c r="E44" s="15"/>
      <c r="F44" s="27"/>
      <c r="G44" s="15"/>
      <c r="H44" s="18"/>
      <c r="I44" s="15"/>
      <c r="J44" s="27"/>
    </row>
    <row r="45" spans="1:10" ht="21.75" customHeight="1" x14ac:dyDescent="0.2">
      <c r="A45" s="67"/>
      <c r="B45" s="67"/>
      <c r="D45" s="18"/>
      <c r="E45" s="15"/>
      <c r="F45" s="27"/>
      <c r="G45" s="15"/>
      <c r="H45" s="18"/>
      <c r="I45" s="15"/>
      <c r="J45" s="27"/>
    </row>
    <row r="46" spans="1:10" ht="21.75" customHeight="1" x14ac:dyDescent="0.2">
      <c r="A46" s="67"/>
      <c r="B46" s="67"/>
      <c r="D46" s="18"/>
      <c r="E46" s="15"/>
      <c r="F46" s="27"/>
      <c r="G46" s="15"/>
      <c r="H46" s="18"/>
      <c r="I46" s="15"/>
      <c r="J46" s="27"/>
    </row>
    <row r="47" spans="1:10" ht="21.75" customHeight="1" x14ac:dyDescent="0.2">
      <c r="A47" s="67"/>
      <c r="B47" s="67"/>
      <c r="D47" s="18"/>
      <c r="E47" s="15"/>
      <c r="F47" s="27"/>
      <c r="G47" s="15"/>
      <c r="H47" s="18"/>
      <c r="I47" s="15"/>
      <c r="J47" s="27"/>
    </row>
    <row r="48" spans="1:10" ht="21.75" customHeight="1" x14ac:dyDescent="0.2">
      <c r="A48" s="67"/>
      <c r="B48" s="67"/>
      <c r="D48" s="18"/>
      <c r="E48" s="15"/>
      <c r="F48" s="27"/>
      <c r="G48" s="15"/>
      <c r="H48" s="18"/>
      <c r="I48" s="15"/>
      <c r="J48" s="27"/>
    </row>
    <row r="49" spans="1:10" ht="21.75" customHeight="1" x14ac:dyDescent="0.2">
      <c r="A49" s="67"/>
      <c r="B49" s="67"/>
      <c r="D49" s="18"/>
      <c r="E49" s="15"/>
      <c r="F49" s="27"/>
      <c r="G49" s="15"/>
      <c r="H49" s="18"/>
      <c r="I49" s="15"/>
      <c r="J49" s="27"/>
    </row>
    <row r="50" spans="1:10" ht="21.75" customHeight="1" x14ac:dyDescent="0.2">
      <c r="A50" s="67"/>
      <c r="B50" s="67"/>
      <c r="D50" s="18"/>
      <c r="E50" s="15"/>
      <c r="F50" s="27"/>
      <c r="G50" s="15"/>
      <c r="H50" s="18"/>
      <c r="I50" s="15"/>
      <c r="J50" s="27"/>
    </row>
    <row r="51" spans="1:10" ht="21.75" customHeight="1" x14ac:dyDescent="0.2">
      <c r="A51" s="67"/>
      <c r="B51" s="67"/>
      <c r="D51" s="18"/>
      <c r="E51" s="15"/>
      <c r="F51" s="27"/>
      <c r="G51" s="15"/>
      <c r="H51" s="18"/>
      <c r="I51" s="15"/>
      <c r="J51" s="27"/>
    </row>
    <row r="52" spans="1:10" ht="21.75" customHeight="1" x14ac:dyDescent="0.2">
      <c r="A52" s="67"/>
      <c r="B52" s="67"/>
      <c r="D52" s="18"/>
      <c r="E52" s="15"/>
      <c r="F52" s="27"/>
      <c r="G52" s="15"/>
      <c r="H52" s="18"/>
      <c r="I52" s="15"/>
      <c r="J52" s="27"/>
    </row>
    <row r="53" spans="1:10" ht="21.75" customHeight="1" x14ac:dyDescent="0.2">
      <c r="A53" s="67"/>
      <c r="B53" s="67"/>
      <c r="D53" s="18"/>
      <c r="E53" s="15"/>
      <c r="F53" s="27"/>
      <c r="G53" s="15"/>
      <c r="H53" s="18"/>
      <c r="I53" s="15"/>
      <c r="J53" s="27"/>
    </row>
    <row r="54" spans="1:10" ht="21.75" customHeight="1" x14ac:dyDescent="0.2">
      <c r="A54" s="67"/>
      <c r="B54" s="67"/>
      <c r="D54" s="18"/>
      <c r="E54" s="15"/>
      <c r="F54" s="27"/>
      <c r="G54" s="15"/>
      <c r="H54" s="18"/>
      <c r="I54" s="15"/>
      <c r="J54" s="27"/>
    </row>
    <row r="55" spans="1:10" ht="21.75" customHeight="1" x14ac:dyDescent="0.2">
      <c r="A55" s="67"/>
      <c r="B55" s="67"/>
      <c r="D55" s="18"/>
      <c r="E55" s="15"/>
      <c r="F55" s="27"/>
      <c r="G55" s="15"/>
      <c r="H55" s="18"/>
      <c r="I55" s="15"/>
      <c r="J55" s="27"/>
    </row>
    <row r="56" spans="1:10" ht="21.75" customHeight="1" x14ac:dyDescent="0.2">
      <c r="A56" s="67"/>
      <c r="B56" s="67"/>
      <c r="D56" s="18"/>
      <c r="E56" s="15"/>
      <c r="F56" s="27"/>
      <c r="G56" s="15"/>
      <c r="H56" s="18"/>
      <c r="I56" s="15"/>
      <c r="J56" s="27"/>
    </row>
    <row r="57" spans="1:10" ht="21.75" customHeight="1" x14ac:dyDescent="0.2">
      <c r="A57" s="67"/>
      <c r="B57" s="67"/>
      <c r="D57" s="18"/>
      <c r="E57" s="15"/>
      <c r="F57" s="27"/>
      <c r="G57" s="15"/>
      <c r="H57" s="18"/>
      <c r="I57" s="15"/>
      <c r="J57" s="27"/>
    </row>
    <row r="58" spans="1:10" ht="21.75" customHeight="1" x14ac:dyDescent="0.2">
      <c r="A58" s="67"/>
      <c r="B58" s="67"/>
      <c r="D58" s="18"/>
      <c r="E58" s="15"/>
      <c r="F58" s="27"/>
      <c r="G58" s="15"/>
      <c r="H58" s="18"/>
      <c r="I58" s="15"/>
      <c r="J58" s="27"/>
    </row>
    <row r="59" spans="1:10" ht="21.75" customHeight="1" x14ac:dyDescent="0.2">
      <c r="A59" s="67"/>
      <c r="B59" s="67"/>
      <c r="D59" s="18"/>
      <c r="E59" s="15"/>
      <c r="F59" s="27"/>
      <c r="G59" s="15"/>
      <c r="H59" s="18"/>
      <c r="I59" s="15"/>
      <c r="J59" s="27"/>
    </row>
    <row r="60" spans="1:10" ht="21.75" customHeight="1" x14ac:dyDescent="0.2">
      <c r="A60" s="67"/>
      <c r="B60" s="67"/>
      <c r="D60" s="18"/>
      <c r="E60" s="15"/>
      <c r="F60" s="27"/>
      <c r="G60" s="15"/>
      <c r="H60" s="18"/>
      <c r="I60" s="15"/>
      <c r="J60" s="27"/>
    </row>
    <row r="61" spans="1:10" ht="21.75" customHeight="1" x14ac:dyDescent="0.2">
      <c r="A61" s="67"/>
      <c r="B61" s="67"/>
      <c r="D61" s="18"/>
      <c r="E61" s="15"/>
      <c r="F61" s="27"/>
      <c r="G61" s="15"/>
      <c r="H61" s="18"/>
      <c r="I61" s="15"/>
      <c r="J61" s="27"/>
    </row>
    <row r="62" spans="1:10" ht="21.75" customHeight="1" x14ac:dyDescent="0.2">
      <c r="A62" s="67"/>
      <c r="B62" s="67"/>
      <c r="D62" s="18"/>
      <c r="E62" s="15"/>
      <c r="F62" s="27"/>
      <c r="G62" s="15"/>
      <c r="H62" s="18"/>
      <c r="I62" s="15"/>
      <c r="J62" s="27"/>
    </row>
    <row r="63" spans="1:10" ht="21.75" customHeight="1" x14ac:dyDescent="0.2">
      <c r="A63" s="67"/>
      <c r="B63" s="67"/>
      <c r="D63" s="18"/>
      <c r="E63" s="15"/>
      <c r="F63" s="27"/>
      <c r="G63" s="15"/>
      <c r="H63" s="18"/>
      <c r="I63" s="15"/>
      <c r="J63" s="27"/>
    </row>
    <row r="64" spans="1:10" ht="21.75" customHeight="1" x14ac:dyDescent="0.2">
      <c r="A64" s="67"/>
      <c r="B64" s="67"/>
      <c r="D64" s="18"/>
      <c r="E64" s="15"/>
      <c r="F64" s="27"/>
      <c r="G64" s="15"/>
      <c r="H64" s="18"/>
      <c r="I64" s="15"/>
      <c r="J64" s="27"/>
    </row>
    <row r="65" spans="1:10" ht="21.75" customHeight="1" x14ac:dyDescent="0.2">
      <c r="A65" s="67"/>
      <c r="B65" s="67"/>
      <c r="D65" s="18"/>
      <c r="E65" s="15"/>
      <c r="F65" s="27"/>
      <c r="G65" s="15"/>
      <c r="H65" s="18"/>
      <c r="I65" s="15"/>
      <c r="J65" s="27"/>
    </row>
    <row r="66" spans="1:10" ht="21.75" customHeight="1" x14ac:dyDescent="0.2">
      <c r="A66" s="67"/>
      <c r="B66" s="67"/>
      <c r="D66" s="18"/>
      <c r="E66" s="15"/>
      <c r="F66" s="27"/>
      <c r="G66" s="15"/>
      <c r="H66" s="18"/>
      <c r="I66" s="15"/>
      <c r="J66" s="27"/>
    </row>
    <row r="67" spans="1:10" ht="21.75" customHeight="1" x14ac:dyDescent="0.2">
      <c r="A67" s="67"/>
      <c r="B67" s="67"/>
      <c r="D67" s="18"/>
      <c r="E67" s="15"/>
      <c r="F67" s="27"/>
      <c r="G67" s="15"/>
      <c r="H67" s="18"/>
      <c r="I67" s="15"/>
      <c r="J67" s="27"/>
    </row>
    <row r="68" spans="1:10" ht="21.75" customHeight="1" x14ac:dyDescent="0.2">
      <c r="A68" s="67"/>
      <c r="B68" s="67"/>
      <c r="D68" s="18"/>
      <c r="E68" s="15"/>
      <c r="F68" s="27"/>
      <c r="G68" s="15"/>
      <c r="H68" s="18"/>
      <c r="I68" s="15"/>
      <c r="J68" s="27"/>
    </row>
    <row r="69" spans="1:10" ht="21.75" customHeight="1" x14ac:dyDescent="0.2">
      <c r="A69" s="67"/>
      <c r="B69" s="67"/>
      <c r="D69" s="18"/>
      <c r="E69" s="15"/>
      <c r="F69" s="27"/>
      <c r="G69" s="15"/>
      <c r="H69" s="18"/>
      <c r="I69" s="15"/>
      <c r="J69" s="27"/>
    </row>
    <row r="70" spans="1:10" ht="21.75" customHeight="1" x14ac:dyDescent="0.2">
      <c r="A70" s="67"/>
      <c r="B70" s="67"/>
      <c r="D70" s="18"/>
      <c r="E70" s="15"/>
      <c r="F70" s="27"/>
      <c r="G70" s="15"/>
      <c r="H70" s="18"/>
      <c r="I70" s="15"/>
      <c r="J70" s="27"/>
    </row>
    <row r="71" spans="1:10" ht="21.75" customHeight="1" x14ac:dyDescent="0.2">
      <c r="A71" s="67"/>
      <c r="B71" s="67"/>
      <c r="D71" s="18"/>
      <c r="E71" s="15"/>
      <c r="F71" s="27"/>
      <c r="G71" s="15"/>
      <c r="H71" s="18"/>
      <c r="I71" s="15"/>
      <c r="J71" s="27"/>
    </row>
    <row r="72" spans="1:10" ht="21.75" customHeight="1" x14ac:dyDescent="0.2">
      <c r="A72" s="67"/>
      <c r="B72" s="67"/>
      <c r="D72" s="18"/>
      <c r="E72" s="15"/>
      <c r="F72" s="27"/>
      <c r="G72" s="15"/>
      <c r="H72" s="18"/>
      <c r="I72" s="15"/>
      <c r="J72" s="27"/>
    </row>
    <row r="73" spans="1:10" ht="21.75" customHeight="1" x14ac:dyDescent="0.2">
      <c r="A73" s="67"/>
      <c r="B73" s="67"/>
      <c r="D73" s="18"/>
      <c r="E73" s="15"/>
      <c r="F73" s="27"/>
      <c r="G73" s="15"/>
      <c r="H73" s="18"/>
      <c r="I73" s="15"/>
      <c r="J73" s="27"/>
    </row>
    <row r="74" spans="1:10" ht="21.75" customHeight="1" x14ac:dyDescent="0.2">
      <c r="A74" s="67"/>
      <c r="B74" s="67"/>
      <c r="D74" s="18"/>
      <c r="E74" s="15"/>
      <c r="F74" s="27"/>
      <c r="G74" s="15"/>
      <c r="H74" s="18"/>
      <c r="I74" s="15"/>
      <c r="J74" s="27"/>
    </row>
    <row r="75" spans="1:10" ht="21.75" customHeight="1" x14ac:dyDescent="0.2">
      <c r="A75" s="67"/>
      <c r="B75" s="67"/>
      <c r="D75" s="18"/>
      <c r="E75" s="15"/>
      <c r="F75" s="27"/>
      <c r="G75" s="15"/>
      <c r="H75" s="18"/>
      <c r="I75" s="15"/>
      <c r="J75" s="27"/>
    </row>
    <row r="76" spans="1:10" ht="21.75" customHeight="1" x14ac:dyDescent="0.2">
      <c r="A76" s="67"/>
      <c r="B76" s="67"/>
      <c r="D76" s="18"/>
      <c r="E76" s="15"/>
      <c r="F76" s="27"/>
      <c r="G76" s="15"/>
      <c r="H76" s="18"/>
      <c r="I76" s="15"/>
      <c r="J76" s="27"/>
    </row>
    <row r="77" spans="1:10" ht="21.75" customHeight="1" x14ac:dyDescent="0.2">
      <c r="A77" s="67"/>
      <c r="B77" s="67"/>
      <c r="D77" s="18"/>
      <c r="E77" s="15"/>
      <c r="F77" s="27"/>
      <c r="G77" s="15"/>
      <c r="H77" s="18"/>
      <c r="I77" s="15"/>
      <c r="J77" s="27"/>
    </row>
    <row r="78" spans="1:10" ht="21.75" customHeight="1" x14ac:dyDescent="0.2">
      <c r="A78" s="67"/>
      <c r="B78" s="67"/>
      <c r="D78" s="18"/>
      <c r="E78" s="15"/>
      <c r="F78" s="27"/>
      <c r="G78" s="15"/>
      <c r="H78" s="18"/>
      <c r="I78" s="15"/>
      <c r="J78" s="27"/>
    </row>
    <row r="79" spans="1:10" ht="21.75" customHeight="1" x14ac:dyDescent="0.2">
      <c r="A79" s="67"/>
      <c r="B79" s="67"/>
      <c r="D79" s="18"/>
      <c r="E79" s="15"/>
      <c r="F79" s="27"/>
      <c r="G79" s="15"/>
      <c r="H79" s="18"/>
      <c r="I79" s="15"/>
      <c r="J79" s="27"/>
    </row>
    <row r="80" spans="1:10" ht="21.75" customHeight="1" x14ac:dyDescent="0.2">
      <c r="A80" s="67"/>
      <c r="B80" s="67"/>
      <c r="D80" s="18"/>
      <c r="E80" s="15"/>
      <c r="F80" s="27"/>
      <c r="G80" s="15"/>
      <c r="H80" s="18"/>
      <c r="I80" s="15"/>
      <c r="J80" s="27"/>
    </row>
    <row r="81" spans="1:10" ht="21.75" customHeight="1" x14ac:dyDescent="0.2">
      <c r="A81" s="67"/>
      <c r="B81" s="67"/>
      <c r="D81" s="18"/>
      <c r="E81" s="15"/>
      <c r="F81" s="27"/>
      <c r="G81" s="15"/>
      <c r="H81" s="18"/>
      <c r="I81" s="15"/>
      <c r="J81" s="27"/>
    </row>
    <row r="82" spans="1:10" ht="21.75" customHeight="1" x14ac:dyDescent="0.2">
      <c r="A82" s="67"/>
      <c r="B82" s="67"/>
      <c r="D82" s="18"/>
      <c r="E82" s="15"/>
      <c r="F82" s="27"/>
      <c r="G82" s="15"/>
      <c r="H82" s="18"/>
      <c r="I82" s="15"/>
      <c r="J82" s="27"/>
    </row>
    <row r="83" spans="1:10" ht="21.75" customHeight="1" x14ac:dyDescent="0.2">
      <c r="A83" s="67"/>
      <c r="B83" s="67"/>
      <c r="D83" s="18"/>
      <c r="E83" s="15"/>
      <c r="F83" s="27"/>
      <c r="G83" s="15"/>
      <c r="H83" s="18"/>
      <c r="I83" s="15"/>
      <c r="J83" s="27"/>
    </row>
    <row r="84" spans="1:10" ht="21.75" customHeight="1" x14ac:dyDescent="0.2">
      <c r="A84" s="67"/>
      <c r="B84" s="67"/>
      <c r="D84" s="18"/>
      <c r="E84" s="15"/>
      <c r="F84" s="27"/>
      <c r="G84" s="15"/>
      <c r="H84" s="18"/>
      <c r="I84" s="15"/>
      <c r="J84" s="27"/>
    </row>
    <row r="85" spans="1:10" ht="21.75" customHeight="1" x14ac:dyDescent="0.2">
      <c r="A85" s="67"/>
      <c r="B85" s="67"/>
      <c r="D85" s="18"/>
      <c r="E85" s="15"/>
      <c r="F85" s="27"/>
      <c r="G85" s="15"/>
      <c r="H85" s="18"/>
      <c r="I85" s="15"/>
      <c r="J85" s="27"/>
    </row>
    <row r="86" spans="1:10" ht="21.75" customHeight="1" x14ac:dyDescent="0.2">
      <c r="A86" s="67"/>
      <c r="B86" s="67"/>
      <c r="D86" s="18"/>
      <c r="E86" s="15"/>
      <c r="F86" s="27"/>
      <c r="G86" s="15"/>
      <c r="H86" s="18"/>
      <c r="I86" s="15"/>
      <c r="J86" s="27"/>
    </row>
    <row r="87" spans="1:10" ht="21.75" customHeight="1" x14ac:dyDescent="0.2">
      <c r="A87" s="69"/>
      <c r="B87" s="69"/>
      <c r="D87" s="28"/>
      <c r="E87" s="15"/>
      <c r="F87" s="27"/>
      <c r="G87" s="15"/>
      <c r="H87" s="28"/>
      <c r="I87" s="15"/>
      <c r="J87" s="27"/>
    </row>
    <row r="88" spans="1:10" ht="21.75" customHeight="1" thickBot="1" x14ac:dyDescent="0.25">
      <c r="A88" s="56" t="s">
        <v>20</v>
      </c>
      <c r="B88" s="56"/>
      <c r="D88" s="19">
        <v>348875558379</v>
      </c>
      <c r="E88" s="15"/>
      <c r="F88" s="19">
        <f>SUM(F8:F87)</f>
        <v>200</v>
      </c>
      <c r="G88" s="15"/>
      <c r="H88" s="19">
        <v>4582160232718</v>
      </c>
      <c r="I88" s="15"/>
      <c r="J88" s="19">
        <f>SUM(J8:J87)</f>
        <v>200</v>
      </c>
    </row>
    <row r="89" spans="1:10" ht="13.5" thickTop="1" x14ac:dyDescent="0.2">
      <c r="D89" s="15"/>
      <c r="E89" s="15"/>
      <c r="F89" s="15"/>
      <c r="G89" s="15"/>
      <c r="H89" s="15"/>
      <c r="I89" s="15"/>
      <c r="J89" s="15"/>
    </row>
    <row r="90" spans="1:10" x14ac:dyDescent="0.2">
      <c r="D90" s="15"/>
      <c r="E90" s="15"/>
      <c r="F90" s="15"/>
      <c r="G90" s="15"/>
      <c r="H90" s="15"/>
      <c r="I90" s="15"/>
      <c r="J90" s="15"/>
    </row>
  </sheetData>
  <mergeCells count="65">
    <mergeCell ref="A1:J1"/>
    <mergeCell ref="A2:J2"/>
    <mergeCell ref="A3:J3"/>
    <mergeCell ref="B5:J5"/>
    <mergeCell ref="D6:F6"/>
    <mergeCell ref="H6:J6"/>
    <mergeCell ref="A7:B7"/>
    <mergeCell ref="A20:B20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7:B87"/>
    <mergeCell ref="A88:B88"/>
    <mergeCell ref="A82:B82"/>
    <mergeCell ref="A83:B83"/>
    <mergeCell ref="A84:B84"/>
    <mergeCell ref="A85:B85"/>
    <mergeCell ref="A86:B8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5"/>
  <sheetViews>
    <sheetView rightToLeft="1" workbookViewId="0">
      <selection activeCell="D8" sqref="D8:H15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8" ht="29.1" customHeight="1" x14ac:dyDescent="0.2">
      <c r="A1" s="58" t="s">
        <v>0</v>
      </c>
      <c r="B1" s="58"/>
      <c r="C1" s="58"/>
      <c r="D1" s="58"/>
      <c r="E1" s="58"/>
      <c r="F1" s="58"/>
    </row>
    <row r="2" spans="1:8" ht="21.75" customHeight="1" x14ac:dyDescent="0.2">
      <c r="A2" s="58" t="s">
        <v>178</v>
      </c>
      <c r="B2" s="58"/>
      <c r="C2" s="58"/>
      <c r="D2" s="58"/>
      <c r="E2" s="58"/>
      <c r="F2" s="58"/>
    </row>
    <row r="3" spans="1:8" ht="21.75" customHeight="1" x14ac:dyDescent="0.2">
      <c r="A3" s="58" t="s">
        <v>2</v>
      </c>
      <c r="B3" s="58"/>
      <c r="C3" s="58"/>
      <c r="D3" s="58"/>
      <c r="E3" s="58"/>
      <c r="F3" s="58"/>
    </row>
    <row r="4" spans="1:8" ht="14.45" customHeight="1" x14ac:dyDescent="0.2"/>
    <row r="5" spans="1:8" ht="29.1" customHeight="1" x14ac:dyDescent="0.2">
      <c r="A5" s="1" t="s">
        <v>236</v>
      </c>
      <c r="B5" s="59" t="s">
        <v>193</v>
      </c>
      <c r="C5" s="59"/>
      <c r="D5" s="59"/>
      <c r="E5" s="59"/>
      <c r="F5" s="59"/>
    </row>
    <row r="6" spans="1:8" ht="14.45" customHeight="1" x14ac:dyDescent="0.2">
      <c r="D6" s="2" t="s">
        <v>197</v>
      </c>
      <c r="F6" s="2" t="s">
        <v>9</v>
      </c>
    </row>
    <row r="7" spans="1:8" ht="14.45" customHeight="1" x14ac:dyDescent="0.2">
      <c r="A7" s="53" t="s">
        <v>193</v>
      </c>
      <c r="B7" s="53"/>
      <c r="D7" s="4" t="s">
        <v>175</v>
      </c>
      <c r="F7" s="4" t="s">
        <v>175</v>
      </c>
    </row>
    <row r="8" spans="1:8" ht="21.75" customHeight="1" x14ac:dyDescent="0.2">
      <c r="A8" s="68" t="s">
        <v>193</v>
      </c>
      <c r="B8" s="68"/>
      <c r="D8" s="14">
        <v>44604317</v>
      </c>
      <c r="E8" s="15"/>
      <c r="F8" s="14">
        <v>44602267</v>
      </c>
      <c r="G8" s="15"/>
      <c r="H8" s="15"/>
    </row>
    <row r="9" spans="1:8" ht="21.75" customHeight="1" x14ac:dyDescent="0.2">
      <c r="A9" s="67" t="s">
        <v>237</v>
      </c>
      <c r="B9" s="67"/>
      <c r="D9" s="18">
        <v>0</v>
      </c>
      <c r="E9" s="15"/>
      <c r="F9" s="18">
        <v>417911301</v>
      </c>
      <c r="G9" s="15"/>
      <c r="H9" s="15"/>
    </row>
    <row r="10" spans="1:8" ht="21.75" customHeight="1" x14ac:dyDescent="0.2">
      <c r="A10" s="69" t="s">
        <v>238</v>
      </c>
      <c r="B10" s="69"/>
      <c r="D10" s="28">
        <v>19100053</v>
      </c>
      <c r="E10" s="15"/>
      <c r="F10" s="28">
        <v>1027253030</v>
      </c>
      <c r="G10" s="15"/>
      <c r="H10" s="15"/>
    </row>
    <row r="11" spans="1:8" ht="21.75" customHeight="1" x14ac:dyDescent="0.2">
      <c r="A11" s="56" t="s">
        <v>20</v>
      </c>
      <c r="B11" s="56"/>
      <c r="D11" s="19">
        <v>63704370</v>
      </c>
      <c r="E11" s="15"/>
      <c r="F11" s="19">
        <v>1489766598</v>
      </c>
      <c r="G11" s="15"/>
      <c r="H11" s="15"/>
    </row>
    <row r="12" spans="1:8" x14ac:dyDescent="0.2">
      <c r="D12" s="15"/>
      <c r="E12" s="15"/>
      <c r="F12" s="15"/>
      <c r="G12" s="15"/>
      <c r="H12" s="15"/>
    </row>
    <row r="13" spans="1:8" x14ac:dyDescent="0.2">
      <c r="D13" s="15"/>
      <c r="E13" s="15"/>
      <c r="F13" s="15"/>
      <c r="G13" s="15"/>
      <c r="H13" s="15"/>
    </row>
    <row r="14" spans="1:8" x14ac:dyDescent="0.2">
      <c r="D14" s="15"/>
      <c r="E14" s="15"/>
      <c r="F14" s="15"/>
      <c r="G14" s="15"/>
      <c r="H14" s="15"/>
    </row>
    <row r="15" spans="1:8" x14ac:dyDescent="0.2">
      <c r="D15" s="15"/>
      <c r="E15" s="15"/>
      <c r="F15" s="15"/>
      <c r="G15" s="15"/>
      <c r="H15" s="15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63"/>
  <sheetViews>
    <sheetView rightToLeft="1" topLeftCell="A43" workbookViewId="0">
      <selection activeCell="T59" sqref="T59:T64"/>
    </sheetView>
  </sheetViews>
  <sheetFormatPr defaultRowHeight="12.75" x14ac:dyDescent="0.2"/>
  <cols>
    <col min="1" max="1" width="39" customWidth="1"/>
    <col min="2" max="2" width="1.28515625" customWidth="1"/>
    <col min="3" max="3" width="15.7109375" style="15" customWidth="1"/>
    <col min="4" max="4" width="1.28515625" style="15" customWidth="1"/>
    <col min="5" max="5" width="11" style="15" customWidth="1"/>
    <col min="6" max="7" width="1.28515625" style="15" customWidth="1"/>
    <col min="8" max="8" width="18.7109375" style="15" customWidth="1"/>
    <col min="9" max="9" width="1.28515625" style="15" customWidth="1"/>
    <col min="10" max="10" width="17.7109375" style="15" customWidth="1"/>
    <col min="11" max="11" width="1.28515625" style="15" customWidth="1"/>
    <col min="12" max="12" width="10.7109375" style="15" customWidth="1"/>
    <col min="13" max="13" width="1.28515625" style="15" customWidth="1"/>
    <col min="14" max="14" width="17.7109375" style="15" customWidth="1"/>
    <col min="15" max="15" width="1.28515625" style="15" customWidth="1"/>
    <col min="16" max="16" width="19" style="15" bestFit="1" customWidth="1"/>
    <col min="17" max="17" width="1.28515625" style="15" customWidth="1"/>
    <col min="18" max="18" width="10.7109375" style="15" bestFit="1" customWidth="1"/>
    <col min="19" max="19" width="1.28515625" style="15" customWidth="1"/>
    <col min="20" max="20" width="19" style="15" bestFit="1" customWidth="1"/>
    <col min="21" max="21" width="0.28515625" customWidth="1"/>
  </cols>
  <sheetData>
    <row r="1" spans="1:20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0" ht="21.75" customHeight="1" x14ac:dyDescent="0.2">
      <c r="A2" s="58" t="s">
        <v>178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</row>
    <row r="4" spans="1:20" ht="14.45" customHeight="1" x14ac:dyDescent="0.2"/>
    <row r="5" spans="1:20" ht="14.45" customHeight="1" x14ac:dyDescent="0.2">
      <c r="A5" s="59" t="s">
        <v>240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0" ht="14.45" customHeight="1" x14ac:dyDescent="0.2">
      <c r="A6" s="53" t="s">
        <v>181</v>
      </c>
      <c r="J6" s="53" t="s">
        <v>197</v>
      </c>
      <c r="K6" s="53"/>
      <c r="L6" s="53"/>
      <c r="M6" s="53"/>
      <c r="N6" s="53"/>
      <c r="P6" s="53" t="s">
        <v>198</v>
      </c>
      <c r="Q6" s="53"/>
      <c r="R6" s="53"/>
      <c r="S6" s="53"/>
      <c r="T6" s="53"/>
    </row>
    <row r="7" spans="1:20" ht="29.1" customHeight="1" x14ac:dyDescent="0.2">
      <c r="A7" s="53"/>
      <c r="C7" s="10" t="s">
        <v>241</v>
      </c>
      <c r="E7" s="82" t="s">
        <v>38</v>
      </c>
      <c r="F7" s="82"/>
      <c r="H7" s="10" t="s">
        <v>242</v>
      </c>
      <c r="J7" s="11" t="s">
        <v>243</v>
      </c>
      <c r="K7" s="23"/>
      <c r="L7" s="11" t="s">
        <v>239</v>
      </c>
      <c r="M7" s="23"/>
      <c r="N7" s="11" t="s">
        <v>244</v>
      </c>
      <c r="P7" s="11" t="s">
        <v>243</v>
      </c>
      <c r="Q7" s="23"/>
      <c r="R7" s="11" t="s">
        <v>239</v>
      </c>
      <c r="S7" s="23"/>
      <c r="T7" s="11" t="s">
        <v>244</v>
      </c>
    </row>
    <row r="8" spans="1:20" ht="21.75" customHeight="1" x14ac:dyDescent="0.2">
      <c r="A8" s="7" t="s">
        <v>154</v>
      </c>
      <c r="C8" s="23"/>
      <c r="E8" s="24" t="s">
        <v>156</v>
      </c>
      <c r="F8" s="23"/>
      <c r="H8" s="25">
        <v>23</v>
      </c>
      <c r="J8" s="14">
        <v>38906825957</v>
      </c>
      <c r="L8" s="14">
        <v>0</v>
      </c>
      <c r="N8" s="14">
        <f>J8-L8</f>
        <v>38906825957</v>
      </c>
      <c r="P8" s="14">
        <v>38906825957</v>
      </c>
      <c r="R8" s="14">
        <v>0</v>
      </c>
      <c r="T8" s="14">
        <f>P8-R8</f>
        <v>38906825957</v>
      </c>
    </row>
    <row r="9" spans="1:20" ht="21.75" customHeight="1" x14ac:dyDescent="0.2">
      <c r="A9" s="8" t="s">
        <v>135</v>
      </c>
      <c r="E9" s="26" t="s">
        <v>137</v>
      </c>
      <c r="H9" s="27">
        <v>23</v>
      </c>
      <c r="J9" s="18">
        <v>27884216331</v>
      </c>
      <c r="L9" s="18">
        <v>0</v>
      </c>
      <c r="N9" s="18">
        <f>J9-L9</f>
        <v>27884216331</v>
      </c>
      <c r="P9" s="18">
        <v>27884216331</v>
      </c>
      <c r="R9" s="18">
        <v>0</v>
      </c>
      <c r="T9" s="34">
        <f t="shared" ref="T9:T55" si="0">P9-R9</f>
        <v>27884216331</v>
      </c>
    </row>
    <row r="10" spans="1:20" ht="21.75" customHeight="1" x14ac:dyDescent="0.2">
      <c r="A10" s="8" t="s">
        <v>53</v>
      </c>
      <c r="E10" s="26" t="s">
        <v>55</v>
      </c>
      <c r="H10" s="27">
        <v>23</v>
      </c>
      <c r="J10" s="18">
        <v>299137795560</v>
      </c>
      <c r="L10" s="18">
        <v>0</v>
      </c>
      <c r="N10" s="18">
        <f t="shared" ref="N10:N55" si="1">J10-L10</f>
        <v>299137795560</v>
      </c>
      <c r="P10" s="18">
        <v>573946757264</v>
      </c>
      <c r="R10" s="18">
        <v>0</v>
      </c>
      <c r="T10" s="34">
        <f t="shared" si="0"/>
        <v>573946757264</v>
      </c>
    </row>
    <row r="11" spans="1:20" ht="21.75" customHeight="1" x14ac:dyDescent="0.2">
      <c r="A11" s="8" t="s">
        <v>47</v>
      </c>
      <c r="E11" s="26"/>
      <c r="H11" s="27"/>
      <c r="J11" s="18">
        <v>66096442620</v>
      </c>
      <c r="L11" s="34">
        <v>0</v>
      </c>
      <c r="N11" s="18">
        <f t="shared" si="1"/>
        <v>66096442620</v>
      </c>
      <c r="P11" s="18">
        <v>378952937688</v>
      </c>
      <c r="R11" s="18">
        <v>0</v>
      </c>
      <c r="T11" s="34">
        <f t="shared" si="0"/>
        <v>378952937688</v>
      </c>
    </row>
    <row r="12" spans="1:20" ht="21.75" customHeight="1" x14ac:dyDescent="0.2">
      <c r="A12" s="8" t="s">
        <v>272</v>
      </c>
      <c r="E12" s="26"/>
      <c r="H12" s="27"/>
      <c r="J12" s="18">
        <v>106506843060</v>
      </c>
      <c r="L12" s="18">
        <v>0</v>
      </c>
      <c r="N12" s="18">
        <f t="shared" si="1"/>
        <v>106506843060</v>
      </c>
      <c r="P12" s="18">
        <v>1104120939724</v>
      </c>
      <c r="R12" s="18">
        <v>0</v>
      </c>
      <c r="T12" s="34">
        <f t="shared" si="0"/>
        <v>1104120939724</v>
      </c>
    </row>
    <row r="13" spans="1:20" ht="21.75" customHeight="1" x14ac:dyDescent="0.2">
      <c r="A13" s="8" t="s">
        <v>44</v>
      </c>
      <c r="E13" s="26"/>
      <c r="H13" s="27"/>
      <c r="J13" s="18">
        <v>47786593710</v>
      </c>
      <c r="L13" s="18">
        <v>0</v>
      </c>
      <c r="N13" s="18">
        <f t="shared" si="1"/>
        <v>47786593710</v>
      </c>
      <c r="P13" s="18">
        <v>490515457574</v>
      </c>
      <c r="R13" s="18">
        <v>0</v>
      </c>
      <c r="T13" s="34">
        <f t="shared" si="0"/>
        <v>490515457574</v>
      </c>
    </row>
    <row r="14" spans="1:20" ht="21.75" customHeight="1" x14ac:dyDescent="0.2">
      <c r="A14" s="8" t="s">
        <v>157</v>
      </c>
      <c r="E14" s="26" t="s">
        <v>160</v>
      </c>
      <c r="H14" s="27">
        <v>23</v>
      </c>
      <c r="J14" s="18">
        <v>113424657510</v>
      </c>
      <c r="L14" s="18">
        <v>0</v>
      </c>
      <c r="N14" s="18">
        <f t="shared" si="1"/>
        <v>113424657510</v>
      </c>
      <c r="P14" s="18">
        <v>249534246522</v>
      </c>
      <c r="R14" s="18">
        <v>0</v>
      </c>
      <c r="T14" s="34">
        <f t="shared" si="0"/>
        <v>249534246522</v>
      </c>
    </row>
    <row r="15" spans="1:20" ht="21.75" customHeight="1" x14ac:dyDescent="0.2">
      <c r="A15" s="8" t="s">
        <v>77</v>
      </c>
      <c r="E15" s="26" t="s">
        <v>76</v>
      </c>
      <c r="H15" s="27">
        <v>23</v>
      </c>
      <c r="J15" s="18">
        <v>219186157682</v>
      </c>
      <c r="L15" s="18">
        <v>0</v>
      </c>
      <c r="N15" s="18">
        <f t="shared" si="1"/>
        <v>219186157682</v>
      </c>
      <c r="P15" s="18">
        <v>665146633587</v>
      </c>
      <c r="R15" s="18">
        <v>0</v>
      </c>
      <c r="T15" s="34">
        <f t="shared" si="0"/>
        <v>665146633587</v>
      </c>
    </row>
    <row r="16" spans="1:20" ht="21.75" customHeight="1" x14ac:dyDescent="0.2">
      <c r="A16" s="8" t="s">
        <v>74</v>
      </c>
      <c r="E16" s="26" t="s">
        <v>76</v>
      </c>
      <c r="H16" s="27">
        <v>23</v>
      </c>
      <c r="J16" s="18">
        <v>1765171</v>
      </c>
      <c r="L16" s="18">
        <v>0</v>
      </c>
      <c r="N16" s="18">
        <f t="shared" si="1"/>
        <v>1765171</v>
      </c>
      <c r="P16" s="18">
        <v>1765171</v>
      </c>
      <c r="R16" s="18">
        <v>0</v>
      </c>
      <c r="T16" s="34">
        <f t="shared" si="0"/>
        <v>1765171</v>
      </c>
    </row>
    <row r="17" spans="1:20" ht="21.75" customHeight="1" x14ac:dyDescent="0.2">
      <c r="A17" s="8" t="s">
        <v>129</v>
      </c>
      <c r="E17" s="26" t="s">
        <v>131</v>
      </c>
      <c r="H17" s="27">
        <v>23</v>
      </c>
      <c r="J17" s="18">
        <f>60536168794+92500000000</f>
        <v>153036168794</v>
      </c>
      <c r="L17" s="18">
        <v>0</v>
      </c>
      <c r="N17" s="18">
        <f t="shared" si="1"/>
        <v>153036168794</v>
      </c>
      <c r="P17" s="18">
        <f>487555922263+406000000000</f>
        <v>893555922263</v>
      </c>
      <c r="R17" s="18">
        <v>0</v>
      </c>
      <c r="T17" s="34">
        <f t="shared" si="0"/>
        <v>893555922263</v>
      </c>
    </row>
    <row r="18" spans="1:20" ht="21.75" customHeight="1" x14ac:dyDescent="0.2">
      <c r="A18" s="8" t="s">
        <v>105</v>
      </c>
      <c r="E18" s="26" t="s">
        <v>107</v>
      </c>
      <c r="H18" s="27">
        <v>23</v>
      </c>
      <c r="J18" s="18">
        <v>27093577620</v>
      </c>
      <c r="L18" s="18">
        <v>0</v>
      </c>
      <c r="N18" s="18">
        <f t="shared" si="1"/>
        <v>27093577620</v>
      </c>
      <c r="P18" s="18">
        <v>212791004685</v>
      </c>
      <c r="R18" s="18">
        <v>0</v>
      </c>
      <c r="T18" s="34">
        <f t="shared" si="0"/>
        <v>212791004685</v>
      </c>
    </row>
    <row r="19" spans="1:20" ht="21.75" customHeight="1" x14ac:dyDescent="0.2">
      <c r="A19" s="8" t="s">
        <v>50</v>
      </c>
      <c r="E19" s="26" t="s">
        <v>52</v>
      </c>
      <c r="H19" s="27">
        <v>23</v>
      </c>
      <c r="J19" s="18">
        <v>162492736770</v>
      </c>
      <c r="L19" s="18">
        <v>0</v>
      </c>
      <c r="N19" s="18">
        <f t="shared" si="1"/>
        <v>162492736770</v>
      </c>
      <c r="P19" s="18">
        <v>1310864622318</v>
      </c>
      <c r="R19" s="18">
        <v>0</v>
      </c>
      <c r="T19" s="34">
        <f t="shared" si="0"/>
        <v>1310864622318</v>
      </c>
    </row>
    <row r="20" spans="1:20" ht="21.75" customHeight="1" x14ac:dyDescent="0.2">
      <c r="A20" s="8" t="s">
        <v>108</v>
      </c>
      <c r="E20" s="26" t="s">
        <v>110</v>
      </c>
      <c r="H20" s="27">
        <v>23</v>
      </c>
      <c r="J20" s="18">
        <v>18888004</v>
      </c>
      <c r="L20" s="18">
        <v>0</v>
      </c>
      <c r="N20" s="18">
        <f t="shared" si="1"/>
        <v>18888004</v>
      </c>
      <c r="P20" s="18">
        <v>18888004</v>
      </c>
      <c r="R20" s="18">
        <v>0</v>
      </c>
      <c r="T20" s="34">
        <f t="shared" si="0"/>
        <v>18888004</v>
      </c>
    </row>
    <row r="21" spans="1:20" ht="21.75" customHeight="1" x14ac:dyDescent="0.2">
      <c r="A21" s="8" t="s">
        <v>132</v>
      </c>
      <c r="E21" s="26" t="s">
        <v>134</v>
      </c>
      <c r="H21" s="27">
        <v>23</v>
      </c>
      <c r="J21" s="18">
        <v>28144587810</v>
      </c>
      <c r="L21" s="18">
        <v>0</v>
      </c>
      <c r="N21" s="18">
        <f t="shared" si="1"/>
        <v>28144587810</v>
      </c>
      <c r="P21" s="18">
        <v>242714022346</v>
      </c>
      <c r="R21" s="18">
        <v>0</v>
      </c>
      <c r="T21" s="34">
        <f t="shared" si="0"/>
        <v>242714022346</v>
      </c>
    </row>
    <row r="22" spans="1:20" ht="21.75" customHeight="1" x14ac:dyDescent="0.2">
      <c r="A22" s="8" t="s">
        <v>126</v>
      </c>
      <c r="E22" s="26" t="s">
        <v>128</v>
      </c>
      <c r="H22" s="27">
        <v>23</v>
      </c>
      <c r="J22" s="18">
        <v>77508396496</v>
      </c>
      <c r="L22" s="18">
        <v>0</v>
      </c>
      <c r="N22" s="18">
        <f t="shared" si="1"/>
        <v>77508396496</v>
      </c>
      <c r="P22" s="18">
        <v>709360639183</v>
      </c>
      <c r="R22" s="18">
        <v>0</v>
      </c>
      <c r="T22" s="34">
        <f t="shared" si="0"/>
        <v>709360639183</v>
      </c>
    </row>
    <row r="23" spans="1:20" ht="21.75" customHeight="1" x14ac:dyDescent="0.2">
      <c r="A23" s="8" t="s">
        <v>150</v>
      </c>
      <c r="E23" s="26" t="s">
        <v>152</v>
      </c>
      <c r="H23" s="27">
        <v>20.5</v>
      </c>
      <c r="J23" s="18">
        <v>126575464580</v>
      </c>
      <c r="L23" s="18">
        <v>0</v>
      </c>
      <c r="N23" s="18">
        <f t="shared" si="1"/>
        <v>126575464580</v>
      </c>
      <c r="P23" s="18">
        <v>1376658478929</v>
      </c>
      <c r="R23" s="18">
        <v>0</v>
      </c>
      <c r="T23" s="34">
        <f t="shared" si="0"/>
        <v>1376658478929</v>
      </c>
    </row>
    <row r="24" spans="1:20" ht="21.75" customHeight="1" x14ac:dyDescent="0.2">
      <c r="A24" s="8" t="s">
        <v>215</v>
      </c>
      <c r="E24" s="26" t="s">
        <v>245</v>
      </c>
      <c r="H24" s="27">
        <v>23</v>
      </c>
      <c r="J24" s="18">
        <v>0</v>
      </c>
      <c r="L24" s="18">
        <v>0</v>
      </c>
      <c r="N24" s="18">
        <f t="shared" si="1"/>
        <v>0</v>
      </c>
      <c r="P24" s="18">
        <v>369374983758</v>
      </c>
      <c r="R24" s="18">
        <v>0</v>
      </c>
      <c r="T24" s="34">
        <f t="shared" si="0"/>
        <v>369374983758</v>
      </c>
    </row>
    <row r="25" spans="1:20" ht="21.75" customHeight="1" x14ac:dyDescent="0.2">
      <c r="A25" s="8" t="s">
        <v>147</v>
      </c>
      <c r="E25" s="26" t="s">
        <v>149</v>
      </c>
      <c r="H25" s="27">
        <v>18</v>
      </c>
      <c r="J25" s="18">
        <v>38680825</v>
      </c>
      <c r="L25" s="18">
        <v>0</v>
      </c>
      <c r="N25" s="18">
        <f t="shared" si="1"/>
        <v>38680825</v>
      </c>
      <c r="P25" s="18">
        <v>446186548</v>
      </c>
      <c r="R25" s="18">
        <v>0</v>
      </c>
      <c r="T25" s="34">
        <f t="shared" si="0"/>
        <v>446186548</v>
      </c>
    </row>
    <row r="26" spans="1:20" ht="21.75" customHeight="1" x14ac:dyDescent="0.2">
      <c r="A26" s="8" t="s">
        <v>123</v>
      </c>
      <c r="E26" s="26" t="s">
        <v>125</v>
      </c>
      <c r="H26" s="27">
        <v>23</v>
      </c>
      <c r="J26" s="18">
        <v>28636222120</v>
      </c>
      <c r="L26" s="18">
        <v>0</v>
      </c>
      <c r="N26" s="18">
        <f t="shared" si="1"/>
        <v>28636222120</v>
      </c>
      <c r="P26" s="18">
        <v>311043808500</v>
      </c>
      <c r="R26" s="18">
        <v>0</v>
      </c>
      <c r="T26" s="34">
        <f t="shared" si="0"/>
        <v>311043808500</v>
      </c>
    </row>
    <row r="27" spans="1:20" ht="21.75" customHeight="1" x14ac:dyDescent="0.2">
      <c r="A27" s="8" t="s">
        <v>99</v>
      </c>
      <c r="E27" s="26" t="s">
        <v>101</v>
      </c>
      <c r="H27" s="27">
        <v>23</v>
      </c>
      <c r="J27" s="18">
        <v>19223563</v>
      </c>
      <c r="L27" s="18">
        <v>0</v>
      </c>
      <c r="N27" s="18">
        <f t="shared" si="1"/>
        <v>19223563</v>
      </c>
      <c r="P27" s="18">
        <v>19223563</v>
      </c>
      <c r="R27" s="18">
        <v>0</v>
      </c>
      <c r="T27" s="34">
        <f t="shared" si="0"/>
        <v>19223563</v>
      </c>
    </row>
    <row r="28" spans="1:20" ht="21.75" customHeight="1" x14ac:dyDescent="0.2">
      <c r="A28" s="8" t="s">
        <v>84</v>
      </c>
      <c r="E28" s="26" t="s">
        <v>86</v>
      </c>
      <c r="H28" s="27">
        <v>18.5</v>
      </c>
      <c r="J28" s="18">
        <v>54421848</v>
      </c>
      <c r="L28" s="18">
        <v>0</v>
      </c>
      <c r="N28" s="18">
        <f t="shared" si="1"/>
        <v>54421848</v>
      </c>
      <c r="P28" s="18">
        <v>54421848</v>
      </c>
      <c r="R28" s="18">
        <v>0</v>
      </c>
      <c r="T28" s="34">
        <f t="shared" si="0"/>
        <v>54421848</v>
      </c>
    </row>
    <row r="29" spans="1:20" ht="21.75" customHeight="1" x14ac:dyDescent="0.2">
      <c r="A29" s="8" t="s">
        <v>71</v>
      </c>
      <c r="E29" s="26" t="s">
        <v>73</v>
      </c>
      <c r="H29" s="27">
        <v>23</v>
      </c>
      <c r="J29" s="18">
        <f>37513423223+18134610120</f>
        <v>55648033343</v>
      </c>
      <c r="L29" s="18">
        <v>0</v>
      </c>
      <c r="N29" s="18">
        <f t="shared" si="1"/>
        <v>55648033343</v>
      </c>
      <c r="P29" s="18">
        <f>384758109740+184973020887</f>
        <v>569731130627</v>
      </c>
      <c r="R29" s="18">
        <v>0</v>
      </c>
      <c r="T29" s="34">
        <f t="shared" si="0"/>
        <v>569731130627</v>
      </c>
    </row>
    <row r="30" spans="1:20" ht="21.75" customHeight="1" x14ac:dyDescent="0.2">
      <c r="A30" s="8" t="s">
        <v>144</v>
      </c>
      <c r="E30" s="26" t="s">
        <v>146</v>
      </c>
      <c r="H30" s="27">
        <v>23</v>
      </c>
      <c r="J30" s="18">
        <f>29395371000+5416438350</f>
        <v>34811809350</v>
      </c>
      <c r="L30" s="18">
        <v>0</v>
      </c>
      <c r="N30" s="18">
        <f t="shared" si="1"/>
        <v>34811809350</v>
      </c>
      <c r="P30" s="18">
        <f>289938021726+55608767060</f>
        <v>345546788786</v>
      </c>
      <c r="R30" s="18">
        <v>0</v>
      </c>
      <c r="T30" s="34">
        <f t="shared" si="0"/>
        <v>345546788786</v>
      </c>
    </row>
    <row r="31" spans="1:20" ht="21.75" customHeight="1" x14ac:dyDescent="0.2">
      <c r="A31" s="8" t="s">
        <v>120</v>
      </c>
      <c r="E31" s="26" t="s">
        <v>122</v>
      </c>
      <c r="H31" s="27">
        <v>20.5</v>
      </c>
      <c r="J31" s="18">
        <v>8778106250</v>
      </c>
      <c r="L31" s="18">
        <v>0</v>
      </c>
      <c r="N31" s="18">
        <f t="shared" si="1"/>
        <v>8778106250</v>
      </c>
      <c r="P31" s="18">
        <v>464816255748</v>
      </c>
      <c r="R31" s="18">
        <v>0</v>
      </c>
      <c r="T31" s="34">
        <f t="shared" si="0"/>
        <v>464816255748</v>
      </c>
    </row>
    <row r="32" spans="1:20" ht="21.75" customHeight="1" x14ac:dyDescent="0.2">
      <c r="A32" s="8" t="s">
        <v>153</v>
      </c>
      <c r="E32" s="26" t="s">
        <v>149</v>
      </c>
      <c r="H32" s="27">
        <v>18</v>
      </c>
      <c r="J32" s="18">
        <v>25787211</v>
      </c>
      <c r="L32" s="18">
        <v>0</v>
      </c>
      <c r="N32" s="18">
        <f t="shared" si="1"/>
        <v>25787211</v>
      </c>
      <c r="P32" s="18">
        <v>297457699</v>
      </c>
      <c r="R32" s="18">
        <v>0</v>
      </c>
      <c r="T32" s="34">
        <f t="shared" si="0"/>
        <v>297457699</v>
      </c>
    </row>
    <row r="33" spans="1:20" ht="21.75" customHeight="1" x14ac:dyDescent="0.2">
      <c r="A33" s="8" t="s">
        <v>117</v>
      </c>
      <c r="E33" s="26" t="s">
        <v>119</v>
      </c>
      <c r="H33" s="27">
        <v>20.5</v>
      </c>
      <c r="J33" s="18">
        <v>8220398518</v>
      </c>
      <c r="L33" s="18">
        <v>0</v>
      </c>
      <c r="N33" s="18">
        <f t="shared" si="1"/>
        <v>8220398518</v>
      </c>
      <c r="P33" s="18">
        <v>89972105021</v>
      </c>
      <c r="R33" s="18">
        <v>0</v>
      </c>
      <c r="T33" s="34">
        <f t="shared" si="0"/>
        <v>89972105021</v>
      </c>
    </row>
    <row r="34" spans="1:20" ht="21.75" customHeight="1" x14ac:dyDescent="0.2">
      <c r="A34" s="8" t="s">
        <v>214</v>
      </c>
      <c r="E34" s="26" t="s">
        <v>127</v>
      </c>
      <c r="H34" s="27">
        <v>20.5</v>
      </c>
      <c r="J34" s="18">
        <v>0</v>
      </c>
      <c r="L34" s="18">
        <v>0</v>
      </c>
      <c r="N34" s="18">
        <f t="shared" si="1"/>
        <v>0</v>
      </c>
      <c r="P34" s="18">
        <v>760336931</v>
      </c>
      <c r="R34" s="18">
        <v>0</v>
      </c>
      <c r="T34" s="34">
        <f t="shared" si="0"/>
        <v>760336931</v>
      </c>
    </row>
    <row r="35" spans="1:20" ht="21.75" customHeight="1" x14ac:dyDescent="0.2">
      <c r="A35" s="8" t="s">
        <v>216</v>
      </c>
      <c r="E35" s="26" t="s">
        <v>246</v>
      </c>
      <c r="H35" s="27">
        <v>18</v>
      </c>
      <c r="J35" s="18">
        <v>0</v>
      </c>
      <c r="L35" s="18">
        <v>0</v>
      </c>
      <c r="N35" s="18">
        <f t="shared" si="1"/>
        <v>0</v>
      </c>
      <c r="P35" s="18">
        <v>37920327010</v>
      </c>
      <c r="R35" s="18">
        <v>0</v>
      </c>
      <c r="T35" s="34">
        <f t="shared" si="0"/>
        <v>37920327010</v>
      </c>
    </row>
    <row r="36" spans="1:20" ht="21.75" customHeight="1" x14ac:dyDescent="0.2">
      <c r="A36" s="8" t="s">
        <v>213</v>
      </c>
      <c r="E36" s="26" t="s">
        <v>247</v>
      </c>
      <c r="H36" s="27">
        <v>20.5</v>
      </c>
      <c r="J36" s="18">
        <v>0</v>
      </c>
      <c r="L36" s="18">
        <v>0</v>
      </c>
      <c r="N36" s="18">
        <f t="shared" si="1"/>
        <v>0</v>
      </c>
      <c r="P36" s="18">
        <v>301682996082</v>
      </c>
      <c r="R36" s="18">
        <v>0</v>
      </c>
      <c r="T36" s="34">
        <f t="shared" si="0"/>
        <v>301682996082</v>
      </c>
    </row>
    <row r="37" spans="1:20" ht="21.75" customHeight="1" x14ac:dyDescent="0.2">
      <c r="A37" s="8" t="s">
        <v>90</v>
      </c>
      <c r="E37" s="26" t="s">
        <v>92</v>
      </c>
      <c r="H37" s="27">
        <v>23</v>
      </c>
      <c r="J37" s="18">
        <v>51365979</v>
      </c>
      <c r="L37" s="18">
        <v>0</v>
      </c>
      <c r="N37" s="18">
        <f t="shared" si="1"/>
        <v>51365979</v>
      </c>
      <c r="P37" s="18">
        <v>51365979</v>
      </c>
      <c r="R37" s="18">
        <v>0</v>
      </c>
      <c r="T37" s="34">
        <f t="shared" si="0"/>
        <v>51365979</v>
      </c>
    </row>
    <row r="38" spans="1:20" ht="21.75" customHeight="1" x14ac:dyDescent="0.2">
      <c r="A38" s="8" t="s">
        <v>96</v>
      </c>
      <c r="E38" s="26" t="s">
        <v>98</v>
      </c>
      <c r="H38" s="27">
        <v>18</v>
      </c>
      <c r="J38" s="18">
        <v>15106552</v>
      </c>
      <c r="L38" s="18">
        <v>0</v>
      </c>
      <c r="N38" s="18">
        <f t="shared" si="1"/>
        <v>15106552</v>
      </c>
      <c r="P38" s="18">
        <v>15106552</v>
      </c>
      <c r="R38" s="18">
        <v>0</v>
      </c>
      <c r="T38" s="34">
        <f t="shared" si="0"/>
        <v>15106552</v>
      </c>
    </row>
    <row r="39" spans="1:20" ht="21.75" customHeight="1" x14ac:dyDescent="0.2">
      <c r="A39" s="8" t="s">
        <v>78</v>
      </c>
      <c r="E39" s="26" t="s">
        <v>80</v>
      </c>
      <c r="H39" s="27">
        <v>21</v>
      </c>
      <c r="J39" s="18">
        <v>30079918</v>
      </c>
      <c r="L39" s="18">
        <v>0</v>
      </c>
      <c r="N39" s="18">
        <f t="shared" si="1"/>
        <v>30079918</v>
      </c>
      <c r="P39" s="18">
        <v>30079918</v>
      </c>
      <c r="R39" s="18">
        <v>0</v>
      </c>
      <c r="T39" s="34">
        <f t="shared" si="0"/>
        <v>30079918</v>
      </c>
    </row>
    <row r="40" spans="1:20" ht="21.75" customHeight="1" x14ac:dyDescent="0.2">
      <c r="A40" s="8" t="s">
        <v>141</v>
      </c>
      <c r="E40" s="26" t="s">
        <v>143</v>
      </c>
      <c r="H40" s="27">
        <v>18</v>
      </c>
      <c r="J40" s="18">
        <v>12418032</v>
      </c>
      <c r="L40" s="18">
        <v>0</v>
      </c>
      <c r="N40" s="18">
        <f t="shared" si="1"/>
        <v>12418032</v>
      </c>
      <c r="P40" s="18">
        <v>12418032</v>
      </c>
      <c r="R40" s="18">
        <v>0</v>
      </c>
      <c r="T40" s="34">
        <f t="shared" si="0"/>
        <v>12418032</v>
      </c>
    </row>
    <row r="41" spans="1:20" ht="21.75" customHeight="1" x14ac:dyDescent="0.2">
      <c r="A41" s="8" t="s">
        <v>56</v>
      </c>
      <c r="E41" s="26" t="s">
        <v>58</v>
      </c>
      <c r="H41" s="27">
        <v>18</v>
      </c>
      <c r="J41" s="18">
        <v>565831012</v>
      </c>
      <c r="L41" s="18">
        <v>0</v>
      </c>
      <c r="N41" s="18">
        <f t="shared" si="1"/>
        <v>565831012</v>
      </c>
      <c r="P41" s="18">
        <v>565831012</v>
      </c>
      <c r="R41" s="18">
        <v>0</v>
      </c>
      <c r="T41" s="34">
        <f t="shared" si="0"/>
        <v>565831012</v>
      </c>
    </row>
    <row r="42" spans="1:20" ht="21.75" customHeight="1" x14ac:dyDescent="0.2">
      <c r="A42" s="8" t="s">
        <v>217</v>
      </c>
      <c r="E42" s="26" t="s">
        <v>248</v>
      </c>
      <c r="H42" s="27">
        <v>18</v>
      </c>
      <c r="J42" s="18">
        <v>0</v>
      </c>
      <c r="L42" s="18">
        <v>0</v>
      </c>
      <c r="N42" s="18">
        <f t="shared" si="1"/>
        <v>0</v>
      </c>
      <c r="P42" s="18">
        <v>10312189522</v>
      </c>
      <c r="R42" s="18">
        <v>0</v>
      </c>
      <c r="T42" s="34">
        <f t="shared" si="0"/>
        <v>10312189522</v>
      </c>
    </row>
    <row r="43" spans="1:20" ht="21.75" customHeight="1" x14ac:dyDescent="0.2">
      <c r="A43" s="8" t="s">
        <v>138</v>
      </c>
      <c r="E43" s="26" t="s">
        <v>140</v>
      </c>
      <c r="H43" s="27">
        <v>18</v>
      </c>
      <c r="J43" s="18">
        <v>131558981</v>
      </c>
      <c r="L43" s="18">
        <v>0</v>
      </c>
      <c r="N43" s="18">
        <f t="shared" si="1"/>
        <v>131558981</v>
      </c>
      <c r="P43" s="18">
        <v>131558981</v>
      </c>
      <c r="R43" s="18">
        <v>0</v>
      </c>
      <c r="T43" s="34">
        <f t="shared" si="0"/>
        <v>131558981</v>
      </c>
    </row>
    <row r="44" spans="1:20" ht="21.75" customHeight="1" x14ac:dyDescent="0.2">
      <c r="A44" s="8" t="s">
        <v>114</v>
      </c>
      <c r="E44" s="26" t="s">
        <v>116</v>
      </c>
      <c r="H44" s="27">
        <v>18</v>
      </c>
      <c r="J44" s="18">
        <v>155069084</v>
      </c>
      <c r="L44" s="18">
        <v>0</v>
      </c>
      <c r="N44" s="18">
        <f t="shared" si="1"/>
        <v>155069084</v>
      </c>
      <c r="P44" s="18">
        <v>155069084</v>
      </c>
      <c r="R44" s="18">
        <v>0</v>
      </c>
      <c r="T44" s="34">
        <f t="shared" si="0"/>
        <v>155069084</v>
      </c>
    </row>
    <row r="45" spans="1:20" ht="21.75" customHeight="1" x14ac:dyDescent="0.2">
      <c r="A45" s="8" t="s">
        <v>111</v>
      </c>
      <c r="E45" s="26" t="s">
        <v>113</v>
      </c>
      <c r="H45" s="27">
        <v>18</v>
      </c>
      <c r="J45" s="18">
        <v>71779372</v>
      </c>
      <c r="L45" s="18">
        <v>0</v>
      </c>
      <c r="N45" s="18">
        <f t="shared" si="1"/>
        <v>71779372</v>
      </c>
      <c r="P45" s="18">
        <v>71779372</v>
      </c>
      <c r="R45" s="18">
        <v>0</v>
      </c>
      <c r="T45" s="34">
        <f t="shared" si="0"/>
        <v>71779372</v>
      </c>
    </row>
    <row r="46" spans="1:20" ht="21.75" customHeight="1" x14ac:dyDescent="0.2">
      <c r="A46" s="8" t="s">
        <v>87</v>
      </c>
      <c r="E46" s="26" t="s">
        <v>89</v>
      </c>
      <c r="H46" s="27">
        <v>18</v>
      </c>
      <c r="J46" s="18">
        <v>16889712</v>
      </c>
      <c r="L46" s="18">
        <v>0</v>
      </c>
      <c r="N46" s="18">
        <f t="shared" si="1"/>
        <v>16889712</v>
      </c>
      <c r="P46" s="18">
        <v>16889712</v>
      </c>
      <c r="R46" s="18">
        <v>0</v>
      </c>
      <c r="T46" s="34">
        <f t="shared" si="0"/>
        <v>16889712</v>
      </c>
    </row>
    <row r="47" spans="1:20" ht="21.75" customHeight="1" x14ac:dyDescent="0.2">
      <c r="A47" s="8" t="s">
        <v>212</v>
      </c>
      <c r="E47" s="26" t="s">
        <v>249</v>
      </c>
      <c r="H47" s="27">
        <v>17</v>
      </c>
      <c r="J47" s="18">
        <v>0</v>
      </c>
      <c r="L47" s="18">
        <v>0</v>
      </c>
      <c r="N47" s="18">
        <f t="shared" si="1"/>
        <v>0</v>
      </c>
      <c r="P47" s="18">
        <v>9148775203</v>
      </c>
      <c r="R47" s="18">
        <v>0</v>
      </c>
      <c r="T47" s="34">
        <f t="shared" si="0"/>
        <v>9148775203</v>
      </c>
    </row>
    <row r="48" spans="1:20" ht="21.75" customHeight="1" x14ac:dyDescent="0.2">
      <c r="A48" s="8" t="s">
        <v>93</v>
      </c>
      <c r="E48" s="26" t="s">
        <v>95</v>
      </c>
      <c r="H48" s="27">
        <v>18</v>
      </c>
      <c r="J48" s="18">
        <v>27038180551</v>
      </c>
      <c r="L48" s="18">
        <v>0</v>
      </c>
      <c r="N48" s="18">
        <f t="shared" si="1"/>
        <v>27038180551</v>
      </c>
      <c r="P48" s="18">
        <v>131637826238</v>
      </c>
      <c r="R48" s="18">
        <v>0</v>
      </c>
      <c r="T48" s="34">
        <f t="shared" si="0"/>
        <v>131637826238</v>
      </c>
    </row>
    <row r="49" spans="1:20" ht="21.75" customHeight="1" x14ac:dyDescent="0.2">
      <c r="A49" s="8" t="s">
        <v>81</v>
      </c>
      <c r="E49" s="26" t="s">
        <v>83</v>
      </c>
      <c r="H49" s="27">
        <v>18</v>
      </c>
      <c r="J49" s="18">
        <v>13351456</v>
      </c>
      <c r="L49" s="18">
        <v>0</v>
      </c>
      <c r="N49" s="18">
        <f t="shared" si="1"/>
        <v>13351456</v>
      </c>
      <c r="P49" s="18">
        <v>13351456</v>
      </c>
      <c r="R49" s="18">
        <v>0</v>
      </c>
      <c r="T49" s="34">
        <f t="shared" si="0"/>
        <v>13351456</v>
      </c>
    </row>
    <row r="50" spans="1:20" ht="21.75" customHeight="1" x14ac:dyDescent="0.2">
      <c r="A50" s="8" t="s">
        <v>218</v>
      </c>
      <c r="E50" s="26" t="s">
        <v>159</v>
      </c>
      <c r="H50" s="27">
        <v>18</v>
      </c>
      <c r="J50" s="18">
        <v>0</v>
      </c>
      <c r="L50" s="18">
        <v>0</v>
      </c>
      <c r="N50" s="18">
        <f t="shared" si="1"/>
        <v>0</v>
      </c>
      <c r="P50" s="18">
        <v>20560306202</v>
      </c>
      <c r="R50" s="18">
        <v>0</v>
      </c>
      <c r="T50" s="34">
        <f t="shared" si="0"/>
        <v>20560306202</v>
      </c>
    </row>
    <row r="51" spans="1:20" ht="21.75" customHeight="1" x14ac:dyDescent="0.2">
      <c r="A51" s="8" t="s">
        <v>68</v>
      </c>
      <c r="E51" s="26" t="s">
        <v>70</v>
      </c>
      <c r="H51" s="27">
        <v>18</v>
      </c>
      <c r="J51" s="18">
        <v>37390049</v>
      </c>
      <c r="L51" s="18">
        <v>0</v>
      </c>
      <c r="N51" s="18">
        <f t="shared" si="1"/>
        <v>37390049</v>
      </c>
      <c r="P51" s="18">
        <v>37390049</v>
      </c>
      <c r="R51" s="18">
        <v>0</v>
      </c>
      <c r="T51" s="34">
        <f t="shared" si="0"/>
        <v>37390049</v>
      </c>
    </row>
    <row r="52" spans="1:20" ht="21.75" customHeight="1" x14ac:dyDescent="0.2">
      <c r="A52" s="8" t="s">
        <v>219</v>
      </c>
      <c r="E52" s="26" t="s">
        <v>250</v>
      </c>
      <c r="H52" s="27">
        <v>18</v>
      </c>
      <c r="J52" s="18">
        <v>0</v>
      </c>
      <c r="L52" s="18">
        <v>0</v>
      </c>
      <c r="N52" s="18">
        <f t="shared" si="1"/>
        <v>0</v>
      </c>
      <c r="P52" s="18">
        <v>51315555358</v>
      </c>
      <c r="R52" s="18">
        <v>0</v>
      </c>
      <c r="T52" s="34">
        <f t="shared" si="0"/>
        <v>51315555358</v>
      </c>
    </row>
    <row r="53" spans="1:20" ht="21.75" customHeight="1" x14ac:dyDescent="0.2">
      <c r="A53" s="8" t="s">
        <v>220</v>
      </c>
      <c r="E53" s="26" t="s">
        <v>251</v>
      </c>
      <c r="H53" s="27">
        <v>18</v>
      </c>
      <c r="J53" s="18">
        <v>0</v>
      </c>
      <c r="L53" s="18">
        <v>0</v>
      </c>
      <c r="N53" s="18">
        <f t="shared" si="1"/>
        <v>0</v>
      </c>
      <c r="P53" s="18">
        <v>50000000000</v>
      </c>
      <c r="R53" s="18">
        <v>0</v>
      </c>
      <c r="T53" s="34">
        <f t="shared" si="0"/>
        <v>50000000000</v>
      </c>
    </row>
    <row r="54" spans="1:20" ht="21.75" customHeight="1" x14ac:dyDescent="0.2">
      <c r="A54" s="8" t="s">
        <v>102</v>
      </c>
      <c r="E54" s="26" t="s">
        <v>104</v>
      </c>
      <c r="H54" s="27">
        <v>18</v>
      </c>
      <c r="J54" s="18">
        <f>72036887500+60239563110</f>
        <v>132276450610</v>
      </c>
      <c r="L54" s="18">
        <v>0</v>
      </c>
      <c r="N54" s="18">
        <f t="shared" si="1"/>
        <v>132276450610</v>
      </c>
      <c r="P54" s="18">
        <f>370667968890+309229757298</f>
        <v>679897726188</v>
      </c>
      <c r="R54" s="18">
        <v>0</v>
      </c>
      <c r="T54" s="34">
        <f t="shared" si="0"/>
        <v>679897726188</v>
      </c>
    </row>
    <row r="55" spans="1:20" ht="21.75" customHeight="1" x14ac:dyDescent="0.2">
      <c r="A55" s="9" t="s">
        <v>211</v>
      </c>
      <c r="C55" s="37"/>
      <c r="E55" s="38" t="s">
        <v>252</v>
      </c>
      <c r="H55" s="39">
        <v>18.5</v>
      </c>
      <c r="J55" s="28">
        <v>0</v>
      </c>
      <c r="L55" s="28">
        <v>0</v>
      </c>
      <c r="N55" s="18">
        <f t="shared" si="1"/>
        <v>0</v>
      </c>
      <c r="P55" s="28">
        <v>4111315</v>
      </c>
      <c r="R55" s="28">
        <v>0</v>
      </c>
      <c r="T55" s="34">
        <f t="shared" si="0"/>
        <v>4111315</v>
      </c>
    </row>
    <row r="56" spans="1:20" ht="21.75" customHeight="1" x14ac:dyDescent="0.2">
      <c r="A56" s="6" t="s">
        <v>20</v>
      </c>
      <c r="C56" s="34"/>
      <c r="D56" s="37"/>
      <c r="E56" s="34"/>
      <c r="F56" s="37"/>
      <c r="G56" s="37"/>
      <c r="H56" s="34"/>
      <c r="J56" s="19">
        <f>SUM(J8:J55)</f>
        <v>1790449272011</v>
      </c>
      <c r="L56" s="19">
        <v>0</v>
      </c>
      <c r="N56" s="19">
        <f>SUM(N8:N55)</f>
        <v>1790449272011</v>
      </c>
      <c r="P56" s="19">
        <f>SUM(P8:P55)</f>
        <v>11720616709840</v>
      </c>
      <c r="R56" s="19">
        <f>SUM(R8:R55)</f>
        <v>0</v>
      </c>
      <c r="T56" s="19">
        <f>SUM(T8:T55)</f>
        <v>11720616709840</v>
      </c>
    </row>
    <row r="59" spans="1:20" x14ac:dyDescent="0.2">
      <c r="J59" s="32"/>
      <c r="P59" s="32"/>
    </row>
    <row r="61" spans="1:20" x14ac:dyDescent="0.2">
      <c r="T61" s="32"/>
    </row>
    <row r="62" spans="1:20" x14ac:dyDescent="0.2">
      <c r="J62" s="32"/>
    </row>
    <row r="63" spans="1:20" x14ac:dyDescent="0.2">
      <c r="P63" s="32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3"/>
  <sheetViews>
    <sheetView rightToLeft="1" workbookViewId="0">
      <selection activeCell="A8" sqref="A8:A19"/>
    </sheetView>
  </sheetViews>
  <sheetFormatPr defaultRowHeight="12.75" x14ac:dyDescent="0.2"/>
  <cols>
    <col min="1" max="1" width="39" customWidth="1"/>
    <col min="2" max="2" width="1.28515625" customWidth="1"/>
    <col min="3" max="3" width="16.140625" style="15" bestFit="1" customWidth="1"/>
    <col min="4" max="4" width="1.28515625" style="15" customWidth="1"/>
    <col min="5" max="5" width="14.85546875" style="15" bestFit="1" customWidth="1"/>
    <col min="6" max="6" width="1.28515625" style="15" customWidth="1"/>
    <col min="7" max="7" width="16" style="15" bestFit="1" customWidth="1"/>
    <col min="8" max="8" width="1.28515625" style="15" customWidth="1"/>
    <col min="9" max="9" width="17.7109375" style="15" bestFit="1" customWidth="1"/>
    <col min="10" max="10" width="1.28515625" style="15" customWidth="1"/>
    <col min="11" max="11" width="12.85546875" style="15" bestFit="1" customWidth="1"/>
    <col min="12" max="12" width="1.28515625" style="15" customWidth="1"/>
    <col min="13" max="13" width="17.7109375" style="15" bestFit="1" customWidth="1"/>
    <col min="14" max="14" width="0.28515625" customWidth="1"/>
  </cols>
  <sheetData>
    <row r="1" spans="1:13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21.75" customHeight="1" x14ac:dyDescent="0.2">
      <c r="A2" s="58" t="s">
        <v>178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ht="14.45" customHeight="1" x14ac:dyDescent="0.2"/>
    <row r="5" spans="1:13" ht="14.45" customHeight="1" x14ac:dyDescent="0.2">
      <c r="A5" s="59" t="s">
        <v>253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ht="14.45" customHeight="1" x14ac:dyDescent="0.2">
      <c r="A6" s="53" t="s">
        <v>181</v>
      </c>
      <c r="C6" s="53" t="s">
        <v>197</v>
      </c>
      <c r="D6" s="53"/>
      <c r="E6" s="53"/>
      <c r="F6" s="53"/>
      <c r="G6" s="53"/>
      <c r="I6" s="53" t="s">
        <v>198</v>
      </c>
      <c r="J6" s="53"/>
      <c r="K6" s="53"/>
      <c r="L6" s="53"/>
      <c r="M6" s="53"/>
    </row>
    <row r="7" spans="1:13" ht="29.1" customHeight="1" x14ac:dyDescent="0.2">
      <c r="A7" s="53"/>
      <c r="C7" s="11" t="s">
        <v>243</v>
      </c>
      <c r="D7" s="23"/>
      <c r="E7" s="11" t="s">
        <v>239</v>
      </c>
      <c r="F7" s="23"/>
      <c r="G7" s="11" t="s">
        <v>244</v>
      </c>
      <c r="I7" s="11" t="s">
        <v>243</v>
      </c>
      <c r="J7" s="23"/>
      <c r="K7" s="11" t="s">
        <v>239</v>
      </c>
      <c r="L7" s="23"/>
      <c r="M7" s="11" t="s">
        <v>244</v>
      </c>
    </row>
    <row r="8" spans="1:13" ht="21.75" customHeight="1" x14ac:dyDescent="0.2">
      <c r="A8" s="7" t="s">
        <v>273</v>
      </c>
      <c r="C8" s="14">
        <v>80548100870</v>
      </c>
      <c r="E8" s="14">
        <v>0</v>
      </c>
      <c r="G8" s="14">
        <v>80548100870</v>
      </c>
      <c r="I8" s="14">
        <v>838489239668</v>
      </c>
      <c r="K8" s="14">
        <v>0</v>
      </c>
      <c r="M8" s="14">
        <v>838489239668</v>
      </c>
    </row>
    <row r="9" spans="1:13" ht="21.75" customHeight="1" x14ac:dyDescent="0.2">
      <c r="A9" s="8" t="s">
        <v>274</v>
      </c>
      <c r="C9" s="18">
        <v>0</v>
      </c>
      <c r="E9" s="18">
        <v>0</v>
      </c>
      <c r="G9" s="18">
        <v>0</v>
      </c>
      <c r="I9" s="18">
        <v>5528649</v>
      </c>
      <c r="K9" s="18">
        <v>0</v>
      </c>
      <c r="M9" s="18">
        <v>5528649</v>
      </c>
    </row>
    <row r="10" spans="1:13" ht="21.75" customHeight="1" x14ac:dyDescent="0.2">
      <c r="A10" s="8" t="s">
        <v>275</v>
      </c>
      <c r="C10" s="18">
        <v>404192</v>
      </c>
      <c r="E10" s="18">
        <v>0</v>
      </c>
      <c r="G10" s="18">
        <v>404192</v>
      </c>
      <c r="I10" s="18">
        <v>552356021546</v>
      </c>
      <c r="K10" s="18">
        <v>0</v>
      </c>
      <c r="M10" s="18">
        <v>552356021546</v>
      </c>
    </row>
    <row r="11" spans="1:13" ht="21.75" customHeight="1" x14ac:dyDescent="0.2">
      <c r="A11" s="8" t="s">
        <v>276</v>
      </c>
      <c r="C11" s="18">
        <v>1223635</v>
      </c>
      <c r="E11" s="18">
        <v>0</v>
      </c>
      <c r="G11" s="18">
        <v>1223635</v>
      </c>
      <c r="I11" s="18">
        <v>274162919203</v>
      </c>
      <c r="K11" s="18">
        <v>0</v>
      </c>
      <c r="M11" s="18">
        <v>274162919203</v>
      </c>
    </row>
    <row r="12" spans="1:13" ht="21.75" customHeight="1" x14ac:dyDescent="0.2">
      <c r="A12" s="8" t="s">
        <v>277</v>
      </c>
      <c r="C12" s="18">
        <v>13990</v>
      </c>
      <c r="E12" s="18">
        <v>0</v>
      </c>
      <c r="G12" s="18">
        <v>13990</v>
      </c>
      <c r="I12" s="18">
        <v>201614</v>
      </c>
      <c r="K12" s="18">
        <v>0</v>
      </c>
      <c r="M12" s="18">
        <v>201614</v>
      </c>
    </row>
    <row r="13" spans="1:13" ht="21.75" customHeight="1" x14ac:dyDescent="0.2">
      <c r="A13" s="8" t="s">
        <v>278</v>
      </c>
      <c r="C13" s="18">
        <v>0</v>
      </c>
      <c r="E13" s="18">
        <v>0</v>
      </c>
      <c r="G13" s="18">
        <v>0</v>
      </c>
      <c r="I13" s="18">
        <v>16175</v>
      </c>
      <c r="K13" s="18">
        <v>0</v>
      </c>
      <c r="M13" s="18">
        <v>16175</v>
      </c>
    </row>
    <row r="14" spans="1:13" ht="21.75" customHeight="1" x14ac:dyDescent="0.2">
      <c r="A14" s="8" t="s">
        <v>279</v>
      </c>
      <c r="C14" s="18">
        <v>81277</v>
      </c>
      <c r="E14" s="18">
        <v>0</v>
      </c>
      <c r="G14" s="18">
        <v>81277</v>
      </c>
      <c r="I14" s="18">
        <v>912754</v>
      </c>
      <c r="K14" s="18">
        <v>0</v>
      </c>
      <c r="M14" s="18">
        <v>912754</v>
      </c>
    </row>
    <row r="15" spans="1:13" ht="21.75" customHeight="1" x14ac:dyDescent="0.2">
      <c r="A15" s="8" t="s">
        <v>280</v>
      </c>
      <c r="C15" s="18">
        <v>14674772914</v>
      </c>
      <c r="E15" s="18">
        <v>54496414</v>
      </c>
      <c r="G15" s="18">
        <v>14729269328</v>
      </c>
      <c r="I15" s="18">
        <v>605480036130</v>
      </c>
      <c r="K15" s="18">
        <v>0</v>
      </c>
      <c r="M15" s="18">
        <v>605480036130</v>
      </c>
    </row>
    <row r="16" spans="1:13" ht="21.75" customHeight="1" x14ac:dyDescent="0.2">
      <c r="A16" s="8" t="s">
        <v>281</v>
      </c>
      <c r="C16" s="18">
        <v>26643013705</v>
      </c>
      <c r="E16" s="18">
        <v>53753495</v>
      </c>
      <c r="G16" s="18">
        <v>26696767200</v>
      </c>
      <c r="I16" s="18">
        <v>369995741841</v>
      </c>
      <c r="K16" s="18">
        <v>-20125940</v>
      </c>
      <c r="M16" s="18">
        <v>369975615901</v>
      </c>
    </row>
    <row r="17" spans="1:13" ht="21.75" customHeight="1" x14ac:dyDescent="0.2">
      <c r="A17" s="8" t="s">
        <v>270</v>
      </c>
      <c r="C17" s="18">
        <v>0</v>
      </c>
      <c r="E17" s="18">
        <v>0</v>
      </c>
      <c r="G17" s="18">
        <v>0</v>
      </c>
      <c r="I17" s="18">
        <v>7520547900</v>
      </c>
      <c r="K17" s="18">
        <v>0</v>
      </c>
      <c r="M17" s="18">
        <v>7520547900</v>
      </c>
    </row>
    <row r="18" spans="1:13" ht="21.75" customHeight="1" x14ac:dyDescent="0.2">
      <c r="A18" s="8" t="s">
        <v>282</v>
      </c>
      <c r="C18" s="18">
        <v>9829312806</v>
      </c>
      <c r="E18" s="18">
        <v>0</v>
      </c>
      <c r="G18" s="18">
        <v>9829312806</v>
      </c>
      <c r="I18" s="18">
        <v>422293487262</v>
      </c>
      <c r="K18" s="18">
        <v>0</v>
      </c>
      <c r="M18" s="18">
        <v>422293487262</v>
      </c>
    </row>
    <row r="19" spans="1:13" ht="21.75" customHeight="1" x14ac:dyDescent="0.2">
      <c r="A19" s="8" t="s">
        <v>283</v>
      </c>
      <c r="C19" s="18">
        <v>217178634990</v>
      </c>
      <c r="E19" s="18">
        <v>95807684</v>
      </c>
      <c r="G19" s="18">
        <v>217274442674</v>
      </c>
      <c r="I19" s="18">
        <v>1511855579976</v>
      </c>
      <c r="K19" s="18">
        <v>-518006784</v>
      </c>
      <c r="M19" s="18">
        <v>1511337573192</v>
      </c>
    </row>
    <row r="20" spans="1:13" ht="21.75" customHeight="1" thickBot="1" x14ac:dyDescent="0.25">
      <c r="A20" s="6" t="s">
        <v>20</v>
      </c>
      <c r="C20" s="19">
        <f>SUM(C8:C19)</f>
        <v>348875558379</v>
      </c>
      <c r="E20" s="19">
        <f>SUM(E8:E19)</f>
        <v>204057593</v>
      </c>
      <c r="G20" s="19">
        <f>SUM(G8:G19)</f>
        <v>349079615972</v>
      </c>
      <c r="I20" s="19">
        <f>SUM(I8:I19)</f>
        <v>4582160232718</v>
      </c>
      <c r="K20" s="19">
        <f>SUM(K8:K19)</f>
        <v>-538132724</v>
      </c>
      <c r="M20" s="19">
        <f>SUM(M8:M19)</f>
        <v>4581622099994</v>
      </c>
    </row>
    <row r="23" spans="1:13" x14ac:dyDescent="0.2">
      <c r="E23" s="32"/>
      <c r="I23" s="32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48"/>
  <sheetViews>
    <sheetView rightToLeft="1" topLeftCell="A34" workbookViewId="0">
      <selection activeCell="Q40" sqref="Q40:R40"/>
    </sheetView>
  </sheetViews>
  <sheetFormatPr defaultRowHeight="12.75" x14ac:dyDescent="0.2"/>
  <cols>
    <col min="1" max="1" width="40.28515625" customWidth="1"/>
    <col min="2" max="2" width="1.28515625" customWidth="1"/>
    <col min="3" max="3" width="11" style="15" bestFit="1" customWidth="1"/>
    <col min="4" max="4" width="1.28515625" style="15" customWidth="1"/>
    <col min="5" max="5" width="17.5703125" style="15" bestFit="1" customWidth="1"/>
    <col min="6" max="6" width="1.28515625" style="15" customWidth="1"/>
    <col min="7" max="7" width="17.85546875" style="15" bestFit="1" customWidth="1"/>
    <col min="8" max="8" width="1.28515625" style="15" customWidth="1"/>
    <col min="9" max="9" width="21.85546875" style="15" bestFit="1" customWidth="1"/>
    <col min="10" max="10" width="1.28515625" style="15" customWidth="1"/>
    <col min="11" max="11" width="12.140625" style="15" bestFit="1" customWidth="1"/>
    <col min="12" max="12" width="1.28515625" style="15" customWidth="1"/>
    <col min="13" max="13" width="19" style="15" bestFit="1" customWidth="1"/>
    <col min="14" max="14" width="1.28515625" style="15" customWidth="1"/>
    <col min="15" max="15" width="18.85546875" style="15" bestFit="1" customWidth="1"/>
    <col min="16" max="16" width="1.28515625" customWidth="1"/>
    <col min="17" max="17" width="18.85546875" style="15" customWidth="1"/>
    <col min="18" max="18" width="1.28515625" customWidth="1"/>
    <col min="19" max="19" width="0.28515625" customWidth="1"/>
    <col min="22" max="22" width="16.7109375" bestFit="1" customWidth="1"/>
  </cols>
  <sheetData>
    <row r="1" spans="1:18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8" ht="21.75" customHeight="1" x14ac:dyDescent="0.2">
      <c r="A2" s="58" t="s">
        <v>178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8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8" ht="14.45" customHeight="1" x14ac:dyDescent="0.2"/>
    <row r="5" spans="1:18" ht="14.45" customHeight="1" x14ac:dyDescent="0.2">
      <c r="A5" s="59" t="s">
        <v>254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14.45" customHeight="1" x14ac:dyDescent="0.2">
      <c r="A6" s="53" t="s">
        <v>181</v>
      </c>
      <c r="C6" s="53" t="s">
        <v>197</v>
      </c>
      <c r="D6" s="53"/>
      <c r="E6" s="53"/>
      <c r="F6" s="53"/>
      <c r="G6" s="53"/>
      <c r="H6" s="53"/>
      <c r="I6" s="53"/>
      <c r="K6" s="53" t="s">
        <v>198</v>
      </c>
      <c r="L6" s="53"/>
      <c r="M6" s="53"/>
      <c r="N6" s="53"/>
      <c r="O6" s="53"/>
      <c r="P6" s="53"/>
      <c r="Q6" s="53"/>
      <c r="R6" s="53"/>
    </row>
    <row r="7" spans="1:18" ht="62.25" customHeight="1" x14ac:dyDescent="0.2">
      <c r="A7" s="53"/>
      <c r="C7" s="11" t="s">
        <v>13</v>
      </c>
      <c r="D7" s="23"/>
      <c r="E7" s="11" t="s">
        <v>255</v>
      </c>
      <c r="F7" s="23"/>
      <c r="G7" s="11" t="s">
        <v>256</v>
      </c>
      <c r="H7" s="23"/>
      <c r="I7" s="11" t="s">
        <v>257</v>
      </c>
      <c r="K7" s="11" t="s">
        <v>13</v>
      </c>
      <c r="L7" s="23"/>
      <c r="M7" s="11" t="s">
        <v>255</v>
      </c>
      <c r="N7" s="23"/>
      <c r="O7" s="11" t="s">
        <v>256</v>
      </c>
      <c r="P7" s="3"/>
      <c r="Q7" s="87" t="s">
        <v>257</v>
      </c>
      <c r="R7" s="87"/>
    </row>
    <row r="8" spans="1:18" ht="21.75" customHeight="1" x14ac:dyDescent="0.2">
      <c r="A8" s="7" t="s">
        <v>19</v>
      </c>
      <c r="C8" s="14">
        <v>58292419</v>
      </c>
      <c r="E8" s="14">
        <v>62020186194</v>
      </c>
      <c r="G8" s="14">
        <f>67530525311-9005490413</f>
        <v>58525034898</v>
      </c>
      <c r="I8" s="14">
        <f>E8-G8</f>
        <v>3495151296</v>
      </c>
      <c r="K8" s="14">
        <v>172900000</v>
      </c>
      <c r="M8" s="14">
        <v>186247759407</v>
      </c>
      <c r="O8" s="14">
        <v>209092481845</v>
      </c>
      <c r="Q8" s="86">
        <v>-22844722438</v>
      </c>
      <c r="R8" s="86"/>
    </row>
    <row r="9" spans="1:18" ht="21.75" customHeight="1" x14ac:dyDescent="0.2">
      <c r="A9" s="8" t="s">
        <v>206</v>
      </c>
      <c r="C9" s="18">
        <v>0</v>
      </c>
      <c r="E9" s="18">
        <v>0</v>
      </c>
      <c r="G9" s="18">
        <v>0</v>
      </c>
      <c r="I9" s="34">
        <f t="shared" ref="I9:I37" si="0">E9-G9</f>
        <v>0</v>
      </c>
      <c r="K9" s="18">
        <v>352000</v>
      </c>
      <c r="M9" s="18">
        <v>39607392000</v>
      </c>
      <c r="O9" s="18">
        <v>38079008000</v>
      </c>
      <c r="Q9" s="83">
        <v>1528384000</v>
      </c>
      <c r="R9" s="83"/>
    </row>
    <row r="10" spans="1:18" ht="21.75" customHeight="1" x14ac:dyDescent="0.2">
      <c r="A10" s="8" t="s">
        <v>68</v>
      </c>
      <c r="C10" s="18">
        <v>3018</v>
      </c>
      <c r="E10" s="18">
        <v>2736494925</v>
      </c>
      <c r="G10" s="18">
        <f>2737487078-992156</f>
        <v>2736494922</v>
      </c>
      <c r="I10" s="34">
        <f t="shared" si="0"/>
        <v>3</v>
      </c>
      <c r="K10" s="18">
        <v>3018</v>
      </c>
      <c r="M10" s="18">
        <v>2736494925</v>
      </c>
      <c r="O10" s="18">
        <v>2737487078</v>
      </c>
      <c r="Q10" s="83">
        <v>-992153</v>
      </c>
      <c r="R10" s="83"/>
    </row>
    <row r="11" spans="1:18" ht="21.75" customHeight="1" x14ac:dyDescent="0.2">
      <c r="A11" s="8" t="s">
        <v>81</v>
      </c>
      <c r="C11" s="18">
        <v>1080</v>
      </c>
      <c r="E11" s="18">
        <v>1065766796</v>
      </c>
      <c r="G11" s="18">
        <f>1080195750-391500</f>
        <v>1079804250</v>
      </c>
      <c r="I11" s="34">
        <f t="shared" si="0"/>
        <v>-14037454</v>
      </c>
      <c r="K11" s="18">
        <v>1080</v>
      </c>
      <c r="M11" s="18">
        <v>1065766796</v>
      </c>
      <c r="O11" s="18">
        <v>1080195750</v>
      </c>
      <c r="Q11" s="83">
        <v>-14428954</v>
      </c>
      <c r="R11" s="83"/>
    </row>
    <row r="12" spans="1:18" ht="21.75" customHeight="1" x14ac:dyDescent="0.2">
      <c r="A12" s="8" t="s">
        <v>87</v>
      </c>
      <c r="C12" s="18">
        <v>1297</v>
      </c>
      <c r="E12" s="18">
        <v>1296764920</v>
      </c>
      <c r="G12" s="18">
        <f>1297235080-470162</f>
        <v>1296764918</v>
      </c>
      <c r="I12" s="34">
        <f t="shared" si="0"/>
        <v>2</v>
      </c>
      <c r="K12" s="18">
        <v>1297</v>
      </c>
      <c r="M12" s="18">
        <v>1296764920</v>
      </c>
      <c r="O12" s="18">
        <v>1297235080</v>
      </c>
      <c r="Q12" s="83">
        <v>-470160</v>
      </c>
      <c r="R12" s="83"/>
    </row>
    <row r="13" spans="1:18" ht="21.75" customHeight="1" x14ac:dyDescent="0.2">
      <c r="A13" s="8" t="s">
        <v>111</v>
      </c>
      <c r="C13" s="18">
        <v>5000</v>
      </c>
      <c r="E13" s="18">
        <v>4749139063</v>
      </c>
      <c r="G13" s="18">
        <f>5000906250-1812500</f>
        <v>4999093750</v>
      </c>
      <c r="I13" s="34">
        <f t="shared" si="0"/>
        <v>-249954687</v>
      </c>
      <c r="K13" s="18">
        <v>5000</v>
      </c>
      <c r="M13" s="18">
        <v>4749139063</v>
      </c>
      <c r="O13" s="18">
        <v>5000906250</v>
      </c>
      <c r="Q13" s="83">
        <v>-251767187</v>
      </c>
      <c r="R13" s="83"/>
    </row>
    <row r="14" spans="1:18" ht="21.75" customHeight="1" x14ac:dyDescent="0.2">
      <c r="A14" s="8" t="s">
        <v>138</v>
      </c>
      <c r="C14" s="18">
        <v>10000</v>
      </c>
      <c r="E14" s="18">
        <v>9998187500</v>
      </c>
      <c r="G14" s="18">
        <f>10001812500-3625000</f>
        <v>9998187500</v>
      </c>
      <c r="I14" s="34">
        <f t="shared" si="0"/>
        <v>0</v>
      </c>
      <c r="K14" s="18">
        <v>10000</v>
      </c>
      <c r="M14" s="18">
        <v>9998187500</v>
      </c>
      <c r="O14" s="18">
        <v>10001812500</v>
      </c>
      <c r="Q14" s="83">
        <v>-3625000</v>
      </c>
      <c r="R14" s="83"/>
    </row>
    <row r="15" spans="1:18" ht="21.75" customHeight="1" x14ac:dyDescent="0.2">
      <c r="A15" s="8" t="s">
        <v>84</v>
      </c>
      <c r="C15" s="18">
        <v>4000</v>
      </c>
      <c r="E15" s="18">
        <v>3673334088</v>
      </c>
      <c r="G15" s="18">
        <f>3674665912-1331825</f>
        <v>3673334087</v>
      </c>
      <c r="I15" s="34">
        <f t="shared" si="0"/>
        <v>1</v>
      </c>
      <c r="K15" s="18">
        <v>4000</v>
      </c>
      <c r="M15" s="18">
        <v>3673334088</v>
      </c>
      <c r="O15" s="18">
        <v>3674665912</v>
      </c>
      <c r="Q15" s="83">
        <v>-1331824</v>
      </c>
      <c r="R15" s="83"/>
    </row>
    <row r="16" spans="1:18" ht="21.75" customHeight="1" x14ac:dyDescent="0.2">
      <c r="A16" s="8" t="s">
        <v>56</v>
      </c>
      <c r="C16" s="18">
        <v>40000</v>
      </c>
      <c r="E16" s="18">
        <v>36193438750</v>
      </c>
      <c r="G16" s="18">
        <f>36206561250-13122500</f>
        <v>36193438750</v>
      </c>
      <c r="I16" s="34">
        <f t="shared" si="0"/>
        <v>0</v>
      </c>
      <c r="K16" s="18">
        <v>40000</v>
      </c>
      <c r="M16" s="18">
        <v>36193438750</v>
      </c>
      <c r="O16" s="18">
        <v>36206561250</v>
      </c>
      <c r="Q16" s="83">
        <v>-13122500</v>
      </c>
      <c r="R16" s="83"/>
    </row>
    <row r="17" spans="1:23" ht="21.75" customHeight="1" x14ac:dyDescent="0.2">
      <c r="A17" s="8" t="s">
        <v>78</v>
      </c>
      <c r="C17" s="18">
        <v>2000</v>
      </c>
      <c r="E17" s="18">
        <v>1759760986</v>
      </c>
      <c r="G17" s="18">
        <f>1760399014-638029</f>
        <v>1759760985</v>
      </c>
      <c r="I17" s="34">
        <f t="shared" si="0"/>
        <v>1</v>
      </c>
      <c r="K17" s="18">
        <v>2000</v>
      </c>
      <c r="M17" s="18">
        <v>1759760986</v>
      </c>
      <c r="O17" s="18">
        <v>1760399014</v>
      </c>
      <c r="Q17" s="83">
        <v>-638028</v>
      </c>
      <c r="R17" s="83"/>
    </row>
    <row r="18" spans="1:23" ht="21.75" customHeight="1" x14ac:dyDescent="0.2">
      <c r="A18" s="8" t="s">
        <v>141</v>
      </c>
      <c r="C18" s="18">
        <v>25000</v>
      </c>
      <c r="E18" s="18">
        <v>18912071567</v>
      </c>
      <c r="G18" s="18">
        <f>19348506280-7012562</f>
        <v>19341493718</v>
      </c>
      <c r="I18" s="34">
        <f t="shared" si="0"/>
        <v>-429422151</v>
      </c>
      <c r="K18" s="18">
        <v>25000</v>
      </c>
      <c r="M18" s="18">
        <v>18912071567</v>
      </c>
      <c r="O18" s="18">
        <v>19348506280</v>
      </c>
      <c r="Q18" s="83">
        <v>-436434713</v>
      </c>
      <c r="R18" s="83"/>
    </row>
    <row r="19" spans="1:23" ht="21.75" customHeight="1" x14ac:dyDescent="0.2">
      <c r="A19" s="8" t="s">
        <v>96</v>
      </c>
      <c r="C19" s="18">
        <v>1112</v>
      </c>
      <c r="E19" s="18">
        <v>1003398103</v>
      </c>
      <c r="G19" s="18">
        <f>1003761894-363793</f>
        <v>1003398101</v>
      </c>
      <c r="I19" s="34">
        <f t="shared" si="0"/>
        <v>2</v>
      </c>
      <c r="K19" s="18">
        <v>1112</v>
      </c>
      <c r="M19" s="18">
        <v>1003398103</v>
      </c>
      <c r="O19" s="18">
        <v>1003761894</v>
      </c>
      <c r="Q19" s="83">
        <v>-363791</v>
      </c>
      <c r="R19" s="83"/>
    </row>
    <row r="20" spans="1:23" ht="21.75" customHeight="1" x14ac:dyDescent="0.2">
      <c r="A20" s="8" t="s">
        <v>62</v>
      </c>
      <c r="C20" s="18">
        <v>63900</v>
      </c>
      <c r="E20" s="18">
        <v>63900000000</v>
      </c>
      <c r="G20" s="18">
        <f>51404621223+11777829881</f>
        <v>63182451104</v>
      </c>
      <c r="I20" s="34">
        <f t="shared" si="0"/>
        <v>717548896</v>
      </c>
      <c r="K20" s="18">
        <v>63900</v>
      </c>
      <c r="M20" s="18">
        <v>63900000000</v>
      </c>
      <c r="O20" s="18">
        <v>51404621223</v>
      </c>
      <c r="Q20" s="83">
        <v>12495378777</v>
      </c>
      <c r="R20" s="83"/>
    </row>
    <row r="21" spans="1:23" ht="21.75" customHeight="1" x14ac:dyDescent="0.2">
      <c r="A21" s="8" t="s">
        <v>90</v>
      </c>
      <c r="C21" s="18">
        <v>2961</v>
      </c>
      <c r="E21" s="18">
        <v>2671818149</v>
      </c>
      <c r="G21" s="18">
        <f>2672786851-968706</f>
        <v>2671818145</v>
      </c>
      <c r="I21" s="34">
        <f t="shared" si="0"/>
        <v>4</v>
      </c>
      <c r="K21" s="18">
        <v>2961</v>
      </c>
      <c r="M21" s="18">
        <v>2671818149</v>
      </c>
      <c r="O21" s="18">
        <v>2672786851</v>
      </c>
      <c r="Q21" s="83">
        <v>-968702</v>
      </c>
      <c r="R21" s="83"/>
    </row>
    <row r="22" spans="1:23" ht="21.75" customHeight="1" x14ac:dyDescent="0.2">
      <c r="A22" s="8" t="s">
        <v>153</v>
      </c>
      <c r="C22" s="18">
        <v>2000</v>
      </c>
      <c r="E22" s="18">
        <v>1999637500</v>
      </c>
      <c r="G22" s="18">
        <v>1999637500</v>
      </c>
      <c r="I22" s="34">
        <f t="shared" si="0"/>
        <v>0</v>
      </c>
      <c r="K22" s="18">
        <v>2000</v>
      </c>
      <c r="M22" s="18">
        <v>1999637500</v>
      </c>
      <c r="O22" s="18">
        <v>1999637500</v>
      </c>
      <c r="Q22" s="83">
        <v>0</v>
      </c>
      <c r="R22" s="83"/>
    </row>
    <row r="23" spans="1:23" ht="21.75" customHeight="1" x14ac:dyDescent="0.2">
      <c r="A23" s="8" t="s">
        <v>71</v>
      </c>
      <c r="C23" s="18">
        <v>1100</v>
      </c>
      <c r="E23" s="18">
        <v>992570067</v>
      </c>
      <c r="G23" s="18">
        <v>989822273</v>
      </c>
      <c r="I23" s="34">
        <f t="shared" si="0"/>
        <v>2747794</v>
      </c>
      <c r="K23" s="18">
        <v>1100</v>
      </c>
      <c r="M23" s="18">
        <v>992570067</v>
      </c>
      <c r="O23" s="18">
        <v>989822273</v>
      </c>
      <c r="Q23" s="83">
        <v>2747794</v>
      </c>
      <c r="R23" s="83"/>
    </row>
    <row r="24" spans="1:23" ht="21.75" customHeight="1" x14ac:dyDescent="0.2">
      <c r="A24" s="8" t="s">
        <v>99</v>
      </c>
      <c r="C24" s="18">
        <v>1100</v>
      </c>
      <c r="E24" s="18">
        <v>992570067</v>
      </c>
      <c r="G24" s="18">
        <f>992929933-359869</f>
        <v>992570064</v>
      </c>
      <c r="I24" s="34">
        <f t="shared" si="0"/>
        <v>3</v>
      </c>
      <c r="K24" s="18">
        <v>1100</v>
      </c>
      <c r="M24" s="18">
        <v>992570067</v>
      </c>
      <c r="O24" s="18">
        <v>992929933</v>
      </c>
      <c r="Q24" s="83">
        <v>-359866</v>
      </c>
      <c r="R24" s="83"/>
    </row>
    <row r="25" spans="1:23" ht="21.75" customHeight="1" x14ac:dyDescent="0.2">
      <c r="A25" s="8" t="s">
        <v>147</v>
      </c>
      <c r="C25" s="18">
        <v>3000</v>
      </c>
      <c r="E25" s="18">
        <v>2999456250</v>
      </c>
      <c r="G25" s="18">
        <v>2999456250</v>
      </c>
      <c r="I25" s="34">
        <f t="shared" si="0"/>
        <v>0</v>
      </c>
      <c r="K25" s="18">
        <v>3000</v>
      </c>
      <c r="M25" s="18">
        <v>2999456250</v>
      </c>
      <c r="O25" s="18">
        <v>2999456250</v>
      </c>
      <c r="Q25" s="83">
        <v>0</v>
      </c>
      <c r="R25" s="83"/>
    </row>
    <row r="26" spans="1:23" ht="21.75" customHeight="1" x14ac:dyDescent="0.2">
      <c r="A26" s="8" t="s">
        <v>126</v>
      </c>
      <c r="C26" s="18">
        <v>8171000</v>
      </c>
      <c r="E26" s="18">
        <v>7978803635356</v>
      </c>
      <c r="G26" s="18">
        <f>7762528453124-164875777312</f>
        <v>7597652675812</v>
      </c>
      <c r="I26" s="34">
        <f t="shared" si="0"/>
        <v>381150959544</v>
      </c>
      <c r="K26" s="18">
        <v>8176000</v>
      </c>
      <c r="M26" s="18">
        <v>7983452792544</v>
      </c>
      <c r="O26" s="18">
        <v>7767278561874</v>
      </c>
      <c r="Q26" s="83">
        <v>216174230670</v>
      </c>
      <c r="R26" s="83"/>
    </row>
    <row r="27" spans="1:23" ht="21.75" customHeight="1" x14ac:dyDescent="0.2">
      <c r="A27" s="8" t="s">
        <v>108</v>
      </c>
      <c r="C27" s="18">
        <v>1100</v>
      </c>
      <c r="E27" s="18">
        <v>992570067</v>
      </c>
      <c r="G27" s="18">
        <f>992929933-359869</f>
        <v>992570064</v>
      </c>
      <c r="I27" s="34">
        <f t="shared" si="0"/>
        <v>3</v>
      </c>
      <c r="K27" s="18">
        <v>1100</v>
      </c>
      <c r="M27" s="18">
        <v>992570067</v>
      </c>
      <c r="O27" s="18">
        <v>992929933</v>
      </c>
      <c r="Q27" s="83">
        <v>-359866</v>
      </c>
      <c r="R27" s="83"/>
      <c r="V27" s="18"/>
      <c r="W27" s="18"/>
    </row>
    <row r="28" spans="1:23" ht="21.75" customHeight="1" x14ac:dyDescent="0.2">
      <c r="A28" s="8" t="s">
        <v>77</v>
      </c>
      <c r="C28" s="18">
        <v>100</v>
      </c>
      <c r="E28" s="18">
        <v>94982782</v>
      </c>
      <c r="G28" s="18">
        <v>99999938</v>
      </c>
      <c r="I28" s="34">
        <f>E28-G28</f>
        <v>-5017156</v>
      </c>
      <c r="K28" s="18">
        <v>100</v>
      </c>
      <c r="M28" s="18">
        <v>94982782</v>
      </c>
      <c r="O28" s="18">
        <v>99999938</v>
      </c>
      <c r="Q28" s="83">
        <v>-5017156</v>
      </c>
      <c r="R28" s="83"/>
      <c r="V28" s="18"/>
      <c r="W28" s="18"/>
    </row>
    <row r="29" spans="1:23" ht="21.75" customHeight="1" x14ac:dyDescent="0.2">
      <c r="A29" s="8" t="s">
        <v>74</v>
      </c>
      <c r="C29" s="18">
        <v>100</v>
      </c>
      <c r="E29" s="18">
        <v>99681931</v>
      </c>
      <c r="G29" s="18">
        <f>99718069-36140</f>
        <v>99681929</v>
      </c>
      <c r="I29" s="34">
        <f t="shared" si="0"/>
        <v>2</v>
      </c>
      <c r="K29" s="18">
        <v>100</v>
      </c>
      <c r="M29" s="18">
        <v>99681931</v>
      </c>
      <c r="O29" s="18">
        <v>99718069</v>
      </c>
      <c r="Q29" s="83">
        <v>-36138</v>
      </c>
      <c r="R29" s="83"/>
      <c r="V29" s="18"/>
      <c r="W29" s="18"/>
    </row>
    <row r="30" spans="1:23" ht="21.75" customHeight="1" x14ac:dyDescent="0.2">
      <c r="A30" s="8" t="s">
        <v>211</v>
      </c>
      <c r="C30" s="18">
        <v>0</v>
      </c>
      <c r="E30" s="18">
        <v>0</v>
      </c>
      <c r="G30" s="18">
        <v>0</v>
      </c>
      <c r="I30" s="34">
        <f t="shared" si="0"/>
        <v>0</v>
      </c>
      <c r="K30" s="18">
        <v>100</v>
      </c>
      <c r="M30" s="18">
        <v>100000000</v>
      </c>
      <c r="O30" s="18">
        <v>99752916</v>
      </c>
      <c r="Q30" s="83">
        <v>247084</v>
      </c>
      <c r="R30" s="83"/>
      <c r="V30" s="18"/>
      <c r="W30" s="18"/>
    </row>
    <row r="31" spans="1:23" ht="21.75" customHeight="1" x14ac:dyDescent="0.2">
      <c r="A31" s="8" t="s">
        <v>212</v>
      </c>
      <c r="C31" s="18">
        <v>0</v>
      </c>
      <c r="E31" s="18">
        <v>0</v>
      </c>
      <c r="G31" s="18">
        <v>0</v>
      </c>
      <c r="I31" s="34">
        <f t="shared" si="0"/>
        <v>0</v>
      </c>
      <c r="K31" s="18">
        <v>263000</v>
      </c>
      <c r="M31" s="18">
        <v>263000000000</v>
      </c>
      <c r="O31" s="18">
        <v>256562589600</v>
      </c>
      <c r="Q31" s="83">
        <v>6437410400</v>
      </c>
      <c r="R31" s="83"/>
      <c r="U31" s="35"/>
      <c r="V31" s="36"/>
      <c r="W31" s="18"/>
    </row>
    <row r="32" spans="1:23" ht="21.75" customHeight="1" x14ac:dyDescent="0.2">
      <c r="A32" s="8" t="s">
        <v>213</v>
      </c>
      <c r="C32" s="18">
        <v>0</v>
      </c>
      <c r="E32" s="18">
        <v>0</v>
      </c>
      <c r="G32" s="18">
        <v>0</v>
      </c>
      <c r="I32" s="34">
        <f t="shared" si="0"/>
        <v>0</v>
      </c>
      <c r="K32" s="18">
        <v>2745000</v>
      </c>
      <c r="M32" s="18">
        <v>2745000000000</v>
      </c>
      <c r="O32" s="18">
        <v>2647347081356</v>
      </c>
      <c r="Q32" s="83">
        <v>97652918644</v>
      </c>
      <c r="R32" s="83"/>
      <c r="V32" s="18"/>
      <c r="W32" s="18"/>
    </row>
    <row r="33" spans="1:23" ht="21.75" customHeight="1" x14ac:dyDescent="0.2">
      <c r="A33" s="8" t="s">
        <v>214</v>
      </c>
      <c r="C33" s="18">
        <v>0</v>
      </c>
      <c r="E33" s="18">
        <v>0</v>
      </c>
      <c r="G33" s="18">
        <v>0</v>
      </c>
      <c r="I33" s="34">
        <f t="shared" si="0"/>
        <v>0</v>
      </c>
      <c r="K33" s="18">
        <v>322473</v>
      </c>
      <c r="M33" s="18">
        <v>322473000000</v>
      </c>
      <c r="O33" s="18">
        <v>317304281123</v>
      </c>
      <c r="Q33" s="83">
        <v>5168718877</v>
      </c>
      <c r="R33" s="83"/>
      <c r="V33" s="18"/>
      <c r="W33" s="18"/>
    </row>
    <row r="34" spans="1:23" ht="21.75" customHeight="1" x14ac:dyDescent="0.2">
      <c r="A34" s="8" t="s">
        <v>120</v>
      </c>
      <c r="C34" s="18">
        <v>0</v>
      </c>
      <c r="E34" s="18">
        <v>0</v>
      </c>
      <c r="G34" s="18">
        <v>0</v>
      </c>
      <c r="I34" s="34">
        <f t="shared" si="0"/>
        <v>0</v>
      </c>
      <c r="K34" s="18">
        <v>3762630</v>
      </c>
      <c r="M34" s="18">
        <v>3497194079800</v>
      </c>
      <c r="O34" s="18">
        <v>3408888149779</v>
      </c>
      <c r="Q34" s="83">
        <v>88305930021</v>
      </c>
      <c r="R34" s="83"/>
      <c r="V34" s="18"/>
      <c r="W34" s="18"/>
    </row>
    <row r="35" spans="1:23" ht="21.75" customHeight="1" x14ac:dyDescent="0.2">
      <c r="A35" s="8" t="s">
        <v>215</v>
      </c>
      <c r="C35" s="18">
        <v>0</v>
      </c>
      <c r="E35" s="18">
        <v>0</v>
      </c>
      <c r="G35" s="18">
        <v>0</v>
      </c>
      <c r="I35" s="34">
        <f t="shared" si="0"/>
        <v>0</v>
      </c>
      <c r="K35" s="18">
        <v>3215000</v>
      </c>
      <c r="M35" s="18">
        <v>3115250700000</v>
      </c>
      <c r="O35" s="18">
        <v>3036381076148</v>
      </c>
      <c r="Q35" s="83">
        <v>78869623852</v>
      </c>
      <c r="R35" s="83"/>
    </row>
    <row r="36" spans="1:23" ht="21.75" customHeight="1" x14ac:dyDescent="0.2">
      <c r="A36" s="8" t="s">
        <v>150</v>
      </c>
      <c r="C36" s="18">
        <v>0</v>
      </c>
      <c r="E36" s="18">
        <v>0</v>
      </c>
      <c r="G36" s="18">
        <v>0</v>
      </c>
      <c r="I36" s="34">
        <f t="shared" si="0"/>
        <v>0</v>
      </c>
      <c r="K36" s="18">
        <v>2500000</v>
      </c>
      <c r="M36" s="18">
        <v>2499609375000</v>
      </c>
      <c r="O36" s="18">
        <v>2466227915175</v>
      </c>
      <c r="Q36" s="83">
        <v>33381459825</v>
      </c>
      <c r="R36" s="83"/>
    </row>
    <row r="37" spans="1:23" ht="21.75" customHeight="1" x14ac:dyDescent="0.2">
      <c r="A37" s="9" t="s">
        <v>47</v>
      </c>
      <c r="C37" s="18">
        <v>0</v>
      </c>
      <c r="E37" s="28">
        <v>0</v>
      </c>
      <c r="G37" s="28">
        <v>0</v>
      </c>
      <c r="I37" s="34">
        <f t="shared" si="0"/>
        <v>0</v>
      </c>
      <c r="K37" s="18">
        <v>255100</v>
      </c>
      <c r="M37" s="28">
        <v>999348608468</v>
      </c>
      <c r="O37" s="28">
        <v>999605638359</v>
      </c>
      <c r="Q37" s="85">
        <v>-257029891</v>
      </c>
      <c r="R37" s="85"/>
    </row>
    <row r="38" spans="1:23" ht="21.75" customHeight="1" x14ac:dyDescent="0.2">
      <c r="A38" s="6" t="s">
        <v>20</v>
      </c>
      <c r="C38" s="18"/>
      <c r="E38" s="19">
        <f>SUM(E8:E37)</f>
        <v>8196955465061</v>
      </c>
      <c r="G38" s="19">
        <f>SUM(G8:G37)</f>
        <v>7812287488958</v>
      </c>
      <c r="I38" s="19">
        <f>SUM(I8:I37)</f>
        <v>384667976103</v>
      </c>
      <c r="K38" s="18"/>
      <c r="M38" s="19">
        <v>21807415350730</v>
      </c>
      <c r="O38" s="19">
        <v>21291229969153</v>
      </c>
      <c r="Q38" s="84">
        <v>516185381577</v>
      </c>
      <c r="R38" s="84"/>
    </row>
    <row r="40" spans="1:23" ht="18.75" x14ac:dyDescent="0.2">
      <c r="E40" s="32"/>
      <c r="Q40" s="83"/>
      <c r="R40" s="83"/>
    </row>
    <row r="41" spans="1:23" x14ac:dyDescent="0.2">
      <c r="G41" s="32"/>
      <c r="I41" s="32"/>
      <c r="O41" s="32"/>
    </row>
    <row r="42" spans="1:23" x14ac:dyDescent="0.2">
      <c r="G42" s="32"/>
      <c r="O42" s="32"/>
    </row>
    <row r="43" spans="1:23" x14ac:dyDescent="0.2">
      <c r="G43" s="32"/>
      <c r="O43" s="32"/>
    </row>
    <row r="44" spans="1:23" x14ac:dyDescent="0.2">
      <c r="G44" s="32"/>
      <c r="O44" s="32"/>
    </row>
    <row r="45" spans="1:23" x14ac:dyDescent="0.2">
      <c r="G45" s="32"/>
    </row>
    <row r="48" spans="1:23" x14ac:dyDescent="0.2">
      <c r="I48" s="32"/>
    </row>
  </sheetData>
  <mergeCells count="40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40:R40"/>
    <mergeCell ref="Q38:R38"/>
    <mergeCell ref="Q33:R33"/>
    <mergeCell ref="Q34:R34"/>
    <mergeCell ref="Q35:R35"/>
    <mergeCell ref="Q36:R36"/>
    <mergeCell ref="Q37:R37"/>
  </mergeCells>
  <pageMargins left="0.39" right="0.39" top="0.39" bottom="0.39" header="0" footer="0"/>
  <pageSetup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42"/>
  <sheetViews>
    <sheetView rightToLeft="1" topLeftCell="A22" workbookViewId="0">
      <selection activeCell="Q9" sqref="Q9:R30"/>
    </sheetView>
  </sheetViews>
  <sheetFormatPr defaultRowHeight="12.75" x14ac:dyDescent="0.2"/>
  <cols>
    <col min="1" max="1" width="40.28515625" customWidth="1"/>
    <col min="2" max="2" width="1.28515625" customWidth="1"/>
    <col min="3" max="3" width="11" style="15" bestFit="1" customWidth="1"/>
    <col min="4" max="4" width="1.28515625" style="15" customWidth="1"/>
    <col min="5" max="5" width="19" style="15" bestFit="1" customWidth="1"/>
    <col min="6" max="6" width="1.28515625" style="15" customWidth="1"/>
    <col min="7" max="7" width="19" style="15" bestFit="1" customWidth="1"/>
    <col min="8" max="8" width="1.28515625" style="15" customWidth="1"/>
    <col min="9" max="9" width="26.28515625" style="15" bestFit="1" customWidth="1"/>
    <col min="10" max="10" width="1.28515625" style="15" customWidth="1"/>
    <col min="11" max="11" width="11" style="15" bestFit="1" customWidth="1"/>
    <col min="12" max="12" width="1.28515625" style="15" customWidth="1"/>
    <col min="13" max="13" width="19" style="15" bestFit="1" customWidth="1"/>
    <col min="14" max="14" width="1.28515625" style="15" customWidth="1"/>
    <col min="15" max="15" width="19" style="15" bestFit="1" customWidth="1"/>
    <col min="16" max="16" width="1.28515625" style="15" customWidth="1"/>
    <col min="17" max="17" width="21.140625" style="15" customWidth="1"/>
    <col min="18" max="18" width="1.28515625" style="15" customWidth="1"/>
    <col min="19" max="19" width="0.28515625" style="15" customWidth="1"/>
    <col min="20" max="20" width="9.140625" style="15"/>
  </cols>
  <sheetData>
    <row r="1" spans="1:18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8" ht="21.75" customHeight="1" x14ac:dyDescent="0.2">
      <c r="A2" s="58" t="s">
        <v>178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8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8" ht="14.45" customHeight="1" x14ac:dyDescent="0.2"/>
    <row r="5" spans="1:18" ht="14.45" customHeight="1" x14ac:dyDescent="0.2">
      <c r="A5" s="59" t="s">
        <v>258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14.45" customHeight="1" x14ac:dyDescent="0.2">
      <c r="A6" s="53" t="s">
        <v>181</v>
      </c>
      <c r="C6" s="53" t="s">
        <v>197</v>
      </c>
      <c r="D6" s="53"/>
      <c r="E6" s="53"/>
      <c r="F6" s="53"/>
      <c r="G6" s="53"/>
      <c r="H6" s="53"/>
      <c r="I6" s="53"/>
      <c r="K6" s="53" t="s">
        <v>198</v>
      </c>
      <c r="L6" s="53"/>
      <c r="M6" s="53"/>
      <c r="N6" s="53"/>
      <c r="O6" s="53"/>
      <c r="P6" s="53"/>
      <c r="Q6" s="53"/>
      <c r="R6" s="53"/>
    </row>
    <row r="7" spans="1:18" ht="29.1" customHeight="1" x14ac:dyDescent="0.2">
      <c r="A7" s="53"/>
      <c r="C7" s="11" t="s">
        <v>13</v>
      </c>
      <c r="D7" s="23"/>
      <c r="E7" s="11" t="s">
        <v>15</v>
      </c>
      <c r="F7" s="23"/>
      <c r="G7" s="11" t="s">
        <v>256</v>
      </c>
      <c r="H7" s="23"/>
      <c r="I7" s="11" t="s">
        <v>259</v>
      </c>
      <c r="K7" s="11" t="s">
        <v>13</v>
      </c>
      <c r="L7" s="23"/>
      <c r="M7" s="11" t="s">
        <v>15</v>
      </c>
      <c r="N7" s="23"/>
      <c r="O7" s="11" t="s">
        <v>256</v>
      </c>
      <c r="P7" s="23"/>
      <c r="Q7" s="87" t="s">
        <v>259</v>
      </c>
      <c r="R7" s="87"/>
    </row>
    <row r="8" spans="1:18" ht="21.75" customHeight="1" x14ac:dyDescent="0.2">
      <c r="A8" s="7" t="s">
        <v>30</v>
      </c>
      <c r="C8" s="14">
        <v>13500000</v>
      </c>
      <c r="E8" s="14">
        <v>303173553375</v>
      </c>
      <c r="G8" s="14">
        <v>252824414062</v>
      </c>
      <c r="I8" s="14">
        <v>50349139313</v>
      </c>
      <c r="K8" s="14">
        <v>13500000</v>
      </c>
      <c r="M8" s="14">
        <v>303173553375</v>
      </c>
      <c r="O8" s="14">
        <v>303250863352</v>
      </c>
      <c r="Q8" s="55">
        <v>-77309977</v>
      </c>
      <c r="R8" s="55"/>
    </row>
    <row r="9" spans="1:18" ht="21.75" customHeight="1" x14ac:dyDescent="0.2">
      <c r="A9" s="8" t="s">
        <v>93</v>
      </c>
      <c r="C9" s="18">
        <v>832807</v>
      </c>
      <c r="E9" s="18">
        <v>832656053731</v>
      </c>
      <c r="G9" s="18">
        <v>832656053731</v>
      </c>
      <c r="I9" s="18">
        <v>0</v>
      </c>
      <c r="K9" s="18">
        <v>832807</v>
      </c>
      <c r="M9" s="18">
        <v>832656053731</v>
      </c>
      <c r="O9" s="18">
        <v>832937946268</v>
      </c>
      <c r="Q9" s="72">
        <v>-281892536</v>
      </c>
      <c r="R9" s="72"/>
    </row>
    <row r="10" spans="1:18" ht="21.75" customHeight="1" x14ac:dyDescent="0.2">
      <c r="A10" s="8" t="s">
        <v>102</v>
      </c>
      <c r="C10" s="18">
        <v>5000000</v>
      </c>
      <c r="E10" s="18">
        <v>4932580807656</v>
      </c>
      <c r="G10" s="18">
        <v>4932580807656</v>
      </c>
      <c r="I10" s="18">
        <v>0</v>
      </c>
      <c r="K10" s="18">
        <v>5000000</v>
      </c>
      <c r="M10" s="18">
        <v>4932580807656</v>
      </c>
      <c r="O10" s="18">
        <v>4934254171000</v>
      </c>
      <c r="Q10" s="72">
        <v>-1673363343</v>
      </c>
      <c r="R10" s="72"/>
    </row>
    <row r="11" spans="1:18" ht="21.75" customHeight="1" x14ac:dyDescent="0.2">
      <c r="A11" s="8" t="s">
        <v>114</v>
      </c>
      <c r="C11" s="18">
        <v>10000</v>
      </c>
      <c r="E11" s="18">
        <v>7630616700</v>
      </c>
      <c r="G11" s="18">
        <v>7630616700</v>
      </c>
      <c r="I11" s="18">
        <v>0</v>
      </c>
      <c r="K11" s="18">
        <v>10000</v>
      </c>
      <c r="M11" s="18">
        <v>7630616700</v>
      </c>
      <c r="O11" s="18">
        <v>7633383300</v>
      </c>
      <c r="Q11" s="72">
        <v>-2766600</v>
      </c>
      <c r="R11" s="72"/>
    </row>
    <row r="12" spans="1:18" ht="21.75" customHeight="1" x14ac:dyDescent="0.2">
      <c r="A12" s="8" t="s">
        <v>65</v>
      </c>
      <c r="C12" s="18">
        <v>30000</v>
      </c>
      <c r="E12" s="18">
        <v>29345480167</v>
      </c>
      <c r="G12" s="18">
        <v>28644807187</v>
      </c>
      <c r="I12" s="18">
        <v>700672980</v>
      </c>
      <c r="K12" s="18">
        <v>30000</v>
      </c>
      <c r="M12" s="18">
        <v>29345480167</v>
      </c>
      <c r="O12" s="18">
        <v>23515437054</v>
      </c>
      <c r="Q12" s="72">
        <v>5830043113</v>
      </c>
      <c r="R12" s="72"/>
    </row>
    <row r="13" spans="1:18" ht="21.75" customHeight="1" x14ac:dyDescent="0.2">
      <c r="A13" s="8" t="s">
        <v>117</v>
      </c>
      <c r="C13" s="18">
        <v>520854</v>
      </c>
      <c r="E13" s="18">
        <v>478578068000</v>
      </c>
      <c r="G13" s="18">
        <v>499929211404</v>
      </c>
      <c r="I13" s="18">
        <v>-21351143403</v>
      </c>
      <c r="K13" s="18">
        <v>520854</v>
      </c>
      <c r="M13" s="18">
        <v>478578068000</v>
      </c>
      <c r="O13" s="18">
        <v>472849712452</v>
      </c>
      <c r="Q13" s="72">
        <v>5728355548</v>
      </c>
      <c r="R13" s="72"/>
    </row>
    <row r="14" spans="1:18" ht="21.75" customHeight="1" x14ac:dyDescent="0.2">
      <c r="A14" s="8" t="s">
        <v>120</v>
      </c>
      <c r="C14" s="18">
        <v>500000</v>
      </c>
      <c r="E14" s="18">
        <v>499104520906</v>
      </c>
      <c r="G14" s="18">
        <v>445429251312</v>
      </c>
      <c r="I14" s="18">
        <v>53675269594</v>
      </c>
      <c r="K14" s="18">
        <v>500000</v>
      </c>
      <c r="M14" s="18">
        <v>499104520906</v>
      </c>
      <c r="O14" s="18">
        <v>452992740421</v>
      </c>
      <c r="Q14" s="72">
        <v>46111780485</v>
      </c>
      <c r="R14" s="72"/>
    </row>
    <row r="15" spans="1:18" ht="21.75" customHeight="1" x14ac:dyDescent="0.2">
      <c r="A15" s="8" t="s">
        <v>144</v>
      </c>
      <c r="C15" s="18">
        <v>1500000</v>
      </c>
      <c r="E15" s="18">
        <v>1499728125000</v>
      </c>
      <c r="G15" s="18">
        <v>1499728125000</v>
      </c>
      <c r="I15" s="18">
        <v>0</v>
      </c>
      <c r="K15" s="18">
        <v>1500000</v>
      </c>
      <c r="M15" s="18">
        <v>1499728125000</v>
      </c>
      <c r="O15" s="18">
        <v>1349755312500</v>
      </c>
      <c r="Q15" s="72">
        <v>149972812499</v>
      </c>
      <c r="R15" s="72"/>
    </row>
    <row r="16" spans="1:18" ht="21.75" customHeight="1" x14ac:dyDescent="0.2">
      <c r="A16" s="8" t="s">
        <v>59</v>
      </c>
      <c r="C16" s="18">
        <v>3100</v>
      </c>
      <c r="E16" s="18">
        <v>2998706385</v>
      </c>
      <c r="G16" s="18">
        <v>2925838595</v>
      </c>
      <c r="I16" s="18">
        <v>72867790</v>
      </c>
      <c r="K16" s="18">
        <v>3100</v>
      </c>
      <c r="M16" s="18">
        <v>2998706385</v>
      </c>
      <c r="O16" s="18">
        <v>2405132990</v>
      </c>
      <c r="Q16" s="72">
        <v>593573395</v>
      </c>
      <c r="R16" s="72"/>
    </row>
    <row r="17" spans="1:18" ht="21.75" customHeight="1" x14ac:dyDescent="0.2">
      <c r="A17" s="8" t="s">
        <v>71</v>
      </c>
      <c r="C17" s="18">
        <v>2000000</v>
      </c>
      <c r="E17" s="18">
        <v>1804672843750</v>
      </c>
      <c r="G17" s="18">
        <v>1742634728585</v>
      </c>
      <c r="I17" s="18">
        <v>62038115164</v>
      </c>
      <c r="K17" s="18">
        <v>2000000</v>
      </c>
      <c r="M17" s="18">
        <v>1804672843750</v>
      </c>
      <c r="O17" s="18">
        <v>1799676857660</v>
      </c>
      <c r="Q17" s="72">
        <v>4995986089</v>
      </c>
      <c r="R17" s="72"/>
    </row>
    <row r="18" spans="1:18" ht="21.75" customHeight="1" x14ac:dyDescent="0.2">
      <c r="A18" s="8" t="s">
        <v>44</v>
      </c>
      <c r="C18" s="18">
        <v>4308000</v>
      </c>
      <c r="E18" s="18">
        <v>7677639972532</v>
      </c>
      <c r="G18" s="18">
        <v>7555966144094</v>
      </c>
      <c r="I18" s="18">
        <v>121673828438</v>
      </c>
      <c r="K18" s="18">
        <v>4308000</v>
      </c>
      <c r="M18" s="18">
        <v>7677639972532</v>
      </c>
      <c r="O18" s="18">
        <v>6515564795527</v>
      </c>
      <c r="Q18" s="72">
        <v>1162075177005</v>
      </c>
      <c r="R18" s="72"/>
    </row>
    <row r="19" spans="1:18" ht="21.75" customHeight="1" x14ac:dyDescent="0.2">
      <c r="A19" s="8" t="s">
        <v>123</v>
      </c>
      <c r="C19" s="18">
        <v>1599640</v>
      </c>
      <c r="E19" s="18">
        <v>1567123161435</v>
      </c>
      <c r="G19" s="18">
        <v>1556007678481</v>
      </c>
      <c r="I19" s="18">
        <v>11115482954</v>
      </c>
      <c r="K19" s="18">
        <v>1599640</v>
      </c>
      <c r="M19" s="18">
        <v>1567123161435</v>
      </c>
      <c r="O19" s="18">
        <v>1520662042039</v>
      </c>
      <c r="Q19" s="72">
        <v>46461119396</v>
      </c>
      <c r="R19" s="72"/>
    </row>
    <row r="20" spans="1:18" ht="21.75" customHeight="1" x14ac:dyDescent="0.2">
      <c r="A20" s="8" t="s">
        <v>150</v>
      </c>
      <c r="C20" s="18">
        <v>4000000</v>
      </c>
      <c r="E20" s="18">
        <v>3999275000000</v>
      </c>
      <c r="G20" s="18">
        <v>3999275000000</v>
      </c>
      <c r="I20" s="18">
        <v>0</v>
      </c>
      <c r="K20" s="18">
        <v>4000000</v>
      </c>
      <c r="M20" s="18">
        <v>3999275000000</v>
      </c>
      <c r="O20" s="18">
        <v>3945964664231</v>
      </c>
      <c r="Q20" s="72">
        <v>53310335768</v>
      </c>
      <c r="R20" s="72"/>
    </row>
    <row r="21" spans="1:18" ht="21.75" customHeight="1" x14ac:dyDescent="0.2">
      <c r="A21" s="8" t="s">
        <v>40</v>
      </c>
      <c r="C21" s="18">
        <v>3809800</v>
      </c>
      <c r="E21" s="18">
        <v>17823375049680</v>
      </c>
      <c r="G21" s="18">
        <v>17499464651498</v>
      </c>
      <c r="I21" s="18">
        <v>323910398182</v>
      </c>
      <c r="K21" s="18">
        <v>3809800</v>
      </c>
      <c r="M21" s="18">
        <v>17823375049680</v>
      </c>
      <c r="O21" s="18">
        <v>14764332539176</v>
      </c>
      <c r="Q21" s="72">
        <v>3059042510504</v>
      </c>
      <c r="R21" s="72"/>
    </row>
    <row r="22" spans="1:18" ht="21.75" customHeight="1" x14ac:dyDescent="0.2">
      <c r="A22" s="8" t="s">
        <v>132</v>
      </c>
      <c r="C22" s="18">
        <v>1000000</v>
      </c>
      <c r="E22" s="18">
        <v>999818750000</v>
      </c>
      <c r="G22" s="18">
        <v>999818750000</v>
      </c>
      <c r="I22" s="18">
        <v>0</v>
      </c>
      <c r="K22" s="18">
        <v>1000000</v>
      </c>
      <c r="M22" s="18">
        <v>999818750000</v>
      </c>
      <c r="O22" s="18">
        <v>1000000000000</v>
      </c>
      <c r="Q22" s="72">
        <v>-181250000</v>
      </c>
      <c r="R22" s="72"/>
    </row>
    <row r="23" spans="1:18" ht="21.75" customHeight="1" x14ac:dyDescent="0.2">
      <c r="A23" s="8" t="s">
        <v>50</v>
      </c>
      <c r="C23" s="18">
        <v>6000000</v>
      </c>
      <c r="E23" s="18">
        <v>5698966875000</v>
      </c>
      <c r="G23" s="18">
        <v>5571064061587</v>
      </c>
      <c r="I23" s="18">
        <v>127902813412</v>
      </c>
      <c r="K23" s="18">
        <v>6000000</v>
      </c>
      <c r="M23" s="18">
        <v>5698966875000</v>
      </c>
      <c r="O23" s="18">
        <v>6000000000000</v>
      </c>
      <c r="Q23" s="72">
        <v>-301033125000</v>
      </c>
      <c r="R23" s="72"/>
    </row>
    <row r="24" spans="1:18" ht="21.75" customHeight="1" x14ac:dyDescent="0.2">
      <c r="A24" s="8" t="s">
        <v>105</v>
      </c>
      <c r="C24" s="18">
        <v>1000000</v>
      </c>
      <c r="E24" s="18">
        <v>999818750000</v>
      </c>
      <c r="G24" s="18">
        <v>999818750000</v>
      </c>
      <c r="I24" s="18">
        <v>0</v>
      </c>
      <c r="K24" s="18">
        <v>1000000</v>
      </c>
      <c r="M24" s="18">
        <v>999818750000</v>
      </c>
      <c r="O24" s="18">
        <v>1000000000000</v>
      </c>
      <c r="Q24" s="72">
        <v>-181250000</v>
      </c>
      <c r="R24" s="72"/>
    </row>
    <row r="25" spans="1:18" ht="21.75" customHeight="1" x14ac:dyDescent="0.2">
      <c r="A25" s="8" t="s">
        <v>129</v>
      </c>
      <c r="C25" s="18">
        <v>3504343</v>
      </c>
      <c r="E25" s="18">
        <v>3219662243418</v>
      </c>
      <c r="G25" s="18">
        <v>3503707837831</v>
      </c>
      <c r="I25" s="18">
        <v>-284045594412</v>
      </c>
      <c r="K25" s="18">
        <v>3504343</v>
      </c>
      <c r="M25" s="18">
        <v>3219662243418</v>
      </c>
      <c r="O25" s="18">
        <v>3400999924930</v>
      </c>
      <c r="Q25" s="72">
        <v>-181337681511</v>
      </c>
      <c r="R25" s="72"/>
    </row>
    <row r="26" spans="1:18" ht="21.75" customHeight="1" x14ac:dyDescent="0.2">
      <c r="A26" s="8" t="s">
        <v>47</v>
      </c>
      <c r="C26" s="18">
        <v>1004200</v>
      </c>
      <c r="E26" s="18">
        <v>4366485184413</v>
      </c>
      <c r="G26" s="18">
        <v>4289100063164</v>
      </c>
      <c r="I26" s="18">
        <v>77385121249</v>
      </c>
      <c r="K26" s="18">
        <v>1004200</v>
      </c>
      <c r="M26" s="18">
        <v>4366485184413</v>
      </c>
      <c r="O26" s="18">
        <v>3934943089133</v>
      </c>
      <c r="Q26" s="72">
        <v>431542095280</v>
      </c>
      <c r="R26" s="72"/>
    </row>
    <row r="27" spans="1:18" ht="21.75" customHeight="1" x14ac:dyDescent="0.2">
      <c r="A27" s="8" t="s">
        <v>77</v>
      </c>
      <c r="C27" s="18">
        <v>8000000</v>
      </c>
      <c r="E27" s="18">
        <v>6963601618400</v>
      </c>
      <c r="G27" s="18">
        <v>6890217047198</v>
      </c>
      <c r="I27" s="18">
        <v>73384571201</v>
      </c>
      <c r="K27" s="18">
        <v>8000000</v>
      </c>
      <c r="M27" s="18">
        <v>6963601618400</v>
      </c>
      <c r="O27" s="18">
        <v>7999995017280</v>
      </c>
      <c r="Q27" s="72">
        <v>-1036393398880</v>
      </c>
      <c r="R27" s="72"/>
    </row>
    <row r="28" spans="1:18" ht="21.75" customHeight="1" x14ac:dyDescent="0.2">
      <c r="A28" s="8" t="s">
        <v>53</v>
      </c>
      <c r="C28" s="18">
        <v>11200000</v>
      </c>
      <c r="E28" s="18">
        <v>11197970000000</v>
      </c>
      <c r="G28" s="18">
        <v>11197970000000</v>
      </c>
      <c r="I28" s="18">
        <v>0</v>
      </c>
      <c r="K28" s="18">
        <v>11200000</v>
      </c>
      <c r="M28" s="18">
        <v>11197970000000</v>
      </c>
      <c r="O28" s="18">
        <v>11200000000000</v>
      </c>
      <c r="Q28" s="72">
        <v>-2030000000</v>
      </c>
      <c r="R28" s="72"/>
    </row>
    <row r="29" spans="1:18" ht="21.75" customHeight="1" x14ac:dyDescent="0.2">
      <c r="A29" s="8" t="s">
        <v>135</v>
      </c>
      <c r="C29" s="18">
        <v>1000000</v>
      </c>
      <c r="E29" s="18">
        <v>999818750000</v>
      </c>
      <c r="G29" s="18">
        <v>999818750000</v>
      </c>
      <c r="I29" s="18">
        <v>0</v>
      </c>
      <c r="K29" s="18">
        <v>1000000</v>
      </c>
      <c r="M29" s="18">
        <v>999818750000</v>
      </c>
      <c r="O29" s="18">
        <v>1000000000000</v>
      </c>
      <c r="Q29" s="72">
        <v>-181250000</v>
      </c>
      <c r="R29" s="72"/>
    </row>
    <row r="30" spans="1:18" ht="21.75" customHeight="1" x14ac:dyDescent="0.2">
      <c r="A30" s="9" t="s">
        <v>154</v>
      </c>
      <c r="C30" s="28">
        <v>4604052</v>
      </c>
      <c r="E30" s="28">
        <v>3701447204273</v>
      </c>
      <c r="G30" s="28">
        <v>4250000401200</v>
      </c>
      <c r="I30" s="28">
        <v>-548553196926</v>
      </c>
      <c r="K30" s="28">
        <v>4604052</v>
      </c>
      <c r="M30" s="28">
        <v>3701447204273</v>
      </c>
      <c r="O30" s="28">
        <v>4250000401200</v>
      </c>
      <c r="Q30" s="73">
        <v>-548553196926</v>
      </c>
      <c r="R30" s="73"/>
    </row>
    <row r="31" spans="1:18" ht="21.75" customHeight="1" x14ac:dyDescent="0.2">
      <c r="A31" s="6" t="s">
        <v>20</v>
      </c>
      <c r="C31" s="19">
        <v>74926796</v>
      </c>
      <c r="E31" s="19">
        <v>79605471334821</v>
      </c>
      <c r="G31" s="19">
        <v>79557212989285</v>
      </c>
      <c r="I31" s="19">
        <v>48258345536</v>
      </c>
      <c r="K31" s="19">
        <v>74926796</v>
      </c>
      <c r="M31" s="19">
        <v>79605471334821</v>
      </c>
      <c r="O31" s="19">
        <v>76711734030513</v>
      </c>
      <c r="Q31" s="60">
        <v>2893737304309</v>
      </c>
      <c r="R31" s="60"/>
    </row>
    <row r="34" spans="7:9" x14ac:dyDescent="0.2">
      <c r="G34" s="32"/>
      <c r="I34" s="32"/>
    </row>
    <row r="35" spans="7:9" x14ac:dyDescent="0.2">
      <c r="I35" s="32"/>
    </row>
    <row r="37" spans="7:9" x14ac:dyDescent="0.2">
      <c r="G37" s="32"/>
      <c r="I37" s="32"/>
    </row>
    <row r="39" spans="7:9" x14ac:dyDescent="0.2">
      <c r="G39" s="32"/>
    </row>
    <row r="42" spans="7:9" x14ac:dyDescent="0.2">
      <c r="G42" s="32"/>
    </row>
  </sheetData>
  <mergeCells count="3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8:R28"/>
    <mergeCell ref="Q29:R29"/>
    <mergeCell ref="Q30:R30"/>
    <mergeCell ref="Q31:R31"/>
    <mergeCell ref="Q23:R23"/>
    <mergeCell ref="Q24:R24"/>
    <mergeCell ref="Q25:R25"/>
    <mergeCell ref="Q26:R26"/>
    <mergeCell ref="Q27:R2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6"/>
  <sheetViews>
    <sheetView rightToLeft="1" workbookViewId="0">
      <selection activeCell="AA10" sqref="AA10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" bestFit="1" customWidth="1"/>
    <col min="8" max="8" width="1.28515625" customWidth="1"/>
    <col min="9" max="9" width="16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11" bestFit="1" customWidth="1"/>
    <col min="20" max="20" width="1.28515625" customWidth="1"/>
    <col min="21" max="21" width="22.28515625" bestFit="1" customWidth="1"/>
    <col min="22" max="22" width="1.28515625" customWidth="1"/>
    <col min="23" max="23" width="16" bestFit="1" customWidth="1"/>
    <col min="24" max="24" width="1.28515625" customWidth="1"/>
    <col min="25" max="25" width="16.14062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</row>
    <row r="2" spans="1:27" ht="21.75" customHeight="1" x14ac:dyDescent="0.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</row>
    <row r="3" spans="1:27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</row>
    <row r="4" spans="1:27" ht="14.45" customHeight="1" x14ac:dyDescent="0.2"/>
    <row r="5" spans="1:27" ht="14.45" customHeight="1" x14ac:dyDescent="0.2">
      <c r="A5" s="1" t="s">
        <v>23</v>
      </c>
      <c r="B5" s="59" t="s">
        <v>24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</row>
    <row r="6" spans="1:27" ht="14.45" customHeight="1" x14ac:dyDescent="0.2">
      <c r="E6" s="53" t="s">
        <v>7</v>
      </c>
      <c r="F6" s="53"/>
      <c r="G6" s="53"/>
      <c r="H6" s="53"/>
      <c r="I6" s="53"/>
      <c r="K6" s="53" t="s">
        <v>8</v>
      </c>
      <c r="L6" s="53"/>
      <c r="M6" s="53"/>
      <c r="N6" s="53"/>
      <c r="O6" s="53"/>
      <c r="P6" s="53"/>
      <c r="Q6" s="53"/>
      <c r="S6" s="53" t="s">
        <v>9</v>
      </c>
      <c r="T6" s="53"/>
      <c r="U6" s="53"/>
      <c r="V6" s="53"/>
      <c r="W6" s="53"/>
      <c r="X6" s="53"/>
      <c r="Y6" s="53"/>
      <c r="Z6" s="53"/>
      <c r="AA6" s="53"/>
    </row>
    <row r="7" spans="1:27" ht="14.45" customHeight="1" x14ac:dyDescent="0.2">
      <c r="E7" s="3"/>
      <c r="F7" s="3"/>
      <c r="G7" s="3"/>
      <c r="H7" s="3"/>
      <c r="I7" s="3"/>
      <c r="K7" s="57" t="s">
        <v>25</v>
      </c>
      <c r="L7" s="57"/>
      <c r="M7" s="57"/>
      <c r="N7" s="3"/>
      <c r="O7" s="57" t="s">
        <v>26</v>
      </c>
      <c r="P7" s="57"/>
      <c r="Q7" s="57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53" t="s">
        <v>27</v>
      </c>
      <c r="B8" s="53"/>
      <c r="D8" s="53" t="s">
        <v>28</v>
      </c>
      <c r="E8" s="53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29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54" t="s">
        <v>30</v>
      </c>
      <c r="B9" s="54"/>
      <c r="D9" s="61">
        <v>13500000</v>
      </c>
      <c r="E9" s="61"/>
      <c r="F9" s="15"/>
      <c r="G9" s="16">
        <v>303250863352</v>
      </c>
      <c r="H9" s="15"/>
      <c r="I9" s="16">
        <v>252824414062</v>
      </c>
      <c r="J9" s="15"/>
      <c r="K9" s="16">
        <v>0</v>
      </c>
      <c r="L9" s="15"/>
      <c r="M9" s="16">
        <v>0</v>
      </c>
      <c r="N9" s="15"/>
      <c r="O9" s="16">
        <v>0</v>
      </c>
      <c r="P9" s="15"/>
      <c r="Q9" s="16">
        <v>0</v>
      </c>
      <c r="R9" s="15"/>
      <c r="S9" s="16">
        <v>13500000</v>
      </c>
      <c r="T9" s="15"/>
      <c r="U9" s="16">
        <v>22484</v>
      </c>
      <c r="V9" s="15"/>
      <c r="W9" s="16">
        <v>303250863352</v>
      </c>
      <c r="X9" s="15"/>
      <c r="Y9" s="16">
        <v>303173553375</v>
      </c>
      <c r="Z9" s="15"/>
      <c r="AA9" s="17">
        <f>Y9/100716414180718*100</f>
        <v>0.30101702472350539</v>
      </c>
    </row>
    <row r="10" spans="1:27" ht="21.75" customHeight="1" x14ac:dyDescent="0.2">
      <c r="A10" s="56" t="s">
        <v>20</v>
      </c>
      <c r="B10" s="56"/>
      <c r="D10" s="60">
        <v>13500000</v>
      </c>
      <c r="E10" s="60"/>
      <c r="F10" s="15"/>
      <c r="G10" s="19">
        <v>303250863352</v>
      </c>
      <c r="H10" s="15"/>
      <c r="I10" s="19">
        <f>SUM(I9)</f>
        <v>252824414062</v>
      </c>
      <c r="J10" s="15"/>
      <c r="K10" s="19">
        <v>0</v>
      </c>
      <c r="L10" s="15"/>
      <c r="M10" s="19">
        <v>0</v>
      </c>
      <c r="N10" s="15"/>
      <c r="O10" s="19">
        <v>0</v>
      </c>
      <c r="P10" s="15"/>
      <c r="Q10" s="19">
        <v>0</v>
      </c>
      <c r="R10" s="15"/>
      <c r="S10" s="19">
        <v>13500000</v>
      </c>
      <c r="T10" s="15"/>
      <c r="U10" s="19"/>
      <c r="V10" s="15"/>
      <c r="W10" s="19">
        <v>303250863352</v>
      </c>
      <c r="X10" s="15"/>
      <c r="Y10" s="19">
        <v>303173553375</v>
      </c>
      <c r="Z10" s="15"/>
      <c r="AA10" s="20">
        <f>SUM(AA9)</f>
        <v>0.30101702472350539</v>
      </c>
    </row>
    <row r="13" spans="1:27" x14ac:dyDescent="0.2">
      <c r="G13" s="21"/>
    </row>
    <row r="14" spans="1:27" x14ac:dyDescent="0.2">
      <c r="G14" s="21"/>
      <c r="Y14" s="21"/>
    </row>
    <row r="15" spans="1:27" x14ac:dyDescent="0.2">
      <c r="G15" s="21"/>
      <c r="Y15" s="21"/>
    </row>
    <row r="16" spans="1:27" x14ac:dyDescent="0.2">
      <c r="Y16" s="21"/>
    </row>
  </sheetData>
  <mergeCells count="15">
    <mergeCell ref="A1:AA1"/>
    <mergeCell ref="A2:AA2"/>
    <mergeCell ref="A3:AA3"/>
    <mergeCell ref="B5:AA5"/>
    <mergeCell ref="E6:I6"/>
    <mergeCell ref="K6:Q6"/>
    <mergeCell ref="S6:AA6"/>
    <mergeCell ref="A10:B10"/>
    <mergeCell ref="D10:E10"/>
    <mergeCell ref="K7:M7"/>
    <mergeCell ref="O7:Q7"/>
    <mergeCell ref="A8:B8"/>
    <mergeCell ref="D8:E8"/>
    <mergeCell ref="A9:B9"/>
    <mergeCell ref="D9:E9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54"/>
  <sheetViews>
    <sheetView rightToLeft="1" tabSelected="1" topLeftCell="C1" workbookViewId="0">
      <selection activeCell="X19" sqref="X19:AH20"/>
    </sheetView>
  </sheetViews>
  <sheetFormatPr defaultRowHeight="12.75" x14ac:dyDescent="0.2"/>
  <cols>
    <col min="1" max="1" width="6.42578125" style="15" bestFit="1" customWidth="1"/>
    <col min="2" max="2" width="28.5703125" style="15" customWidth="1"/>
    <col min="3" max="3" width="1.28515625" style="15" customWidth="1"/>
    <col min="4" max="4" width="18.5703125" style="15" bestFit="1" customWidth="1"/>
    <col min="5" max="5" width="1.28515625" style="15" hidden="1" customWidth="1"/>
    <col min="6" max="6" width="27.85546875" style="15" bestFit="1" customWidth="1"/>
    <col min="7" max="7" width="1.28515625" style="15" hidden="1" customWidth="1"/>
    <col min="8" max="8" width="15.42578125" style="15" bestFit="1" customWidth="1"/>
    <col min="9" max="9" width="1.28515625" style="15" hidden="1" customWidth="1"/>
    <col min="10" max="10" width="12.85546875" style="15" bestFit="1" customWidth="1"/>
    <col min="11" max="11" width="1.28515625" style="15" hidden="1" customWidth="1"/>
    <col min="12" max="12" width="12.85546875" style="15" bestFit="1" customWidth="1"/>
    <col min="13" max="13" width="1.28515625" style="15" hidden="1" customWidth="1"/>
    <col min="14" max="14" width="11.85546875" style="15" bestFit="1" customWidth="1"/>
    <col min="15" max="15" width="1.28515625" style="15" hidden="1" customWidth="1"/>
    <col min="16" max="16" width="11" style="15" bestFit="1" customWidth="1"/>
    <col min="17" max="17" width="1.28515625" style="15" hidden="1" customWidth="1"/>
    <col min="18" max="18" width="19" style="15" bestFit="1" customWidth="1"/>
    <col min="19" max="19" width="1.28515625" style="15" hidden="1" customWidth="1"/>
    <col min="20" max="20" width="19" style="15" bestFit="1" customWidth="1"/>
    <col min="21" max="21" width="1.28515625" style="15" hidden="1" customWidth="1"/>
    <col min="22" max="22" width="9.7109375" style="15" bestFit="1" customWidth="1"/>
    <col min="23" max="23" width="1.28515625" style="15" hidden="1" customWidth="1"/>
    <col min="24" max="24" width="17.85546875" style="15" bestFit="1" customWidth="1"/>
    <col min="25" max="25" width="1.28515625" style="15" customWidth="1"/>
    <col min="26" max="26" width="9.85546875" style="15" bestFit="1" customWidth="1"/>
    <col min="27" max="27" width="1.28515625" style="15" customWidth="1"/>
    <col min="28" max="28" width="17.7109375" style="15" bestFit="1" customWidth="1"/>
    <col min="29" max="29" width="1.28515625" style="15" customWidth="1"/>
    <col min="30" max="30" width="11" style="15" bestFit="1" customWidth="1"/>
    <col min="31" max="31" width="1.28515625" style="15" customWidth="1"/>
    <col min="32" max="32" width="16.140625" style="15" bestFit="1" customWidth="1"/>
    <col min="33" max="33" width="1.28515625" style="15" customWidth="1"/>
    <col min="34" max="34" width="19" style="15" bestFit="1" customWidth="1"/>
    <col min="35" max="35" width="1.28515625" style="15" customWidth="1"/>
    <col min="36" max="36" width="19" style="15" bestFit="1" customWidth="1"/>
    <col min="37" max="37" width="1.28515625" style="15" customWidth="1"/>
    <col min="38" max="38" width="18.28515625" style="15" bestFit="1" customWidth="1"/>
    <col min="39" max="39" width="0.28515625" style="15" customWidth="1"/>
    <col min="40" max="16384" width="9.140625" style="15"/>
  </cols>
  <sheetData>
    <row r="1" spans="1:38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</row>
    <row r="2" spans="1:38" ht="21.75" customHeight="1" x14ac:dyDescent="0.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</row>
    <row r="3" spans="1:38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</row>
    <row r="4" spans="1:38" ht="14.45" customHeight="1" x14ac:dyDescent="0.2"/>
    <row r="5" spans="1:38" ht="14.45" customHeight="1" x14ac:dyDescent="0.2">
      <c r="A5" s="22" t="s">
        <v>31</v>
      </c>
      <c r="B5" s="65" t="s">
        <v>32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</row>
    <row r="6" spans="1:38" ht="14.45" customHeight="1" x14ac:dyDescent="0.2">
      <c r="A6" s="53" t="s">
        <v>33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 t="s">
        <v>7</v>
      </c>
      <c r="Q6" s="53"/>
      <c r="R6" s="53"/>
      <c r="S6" s="53"/>
      <c r="T6" s="53"/>
      <c r="V6" s="53" t="s">
        <v>8</v>
      </c>
      <c r="W6" s="53"/>
      <c r="X6" s="53"/>
      <c r="Y6" s="53"/>
      <c r="Z6" s="53"/>
      <c r="AA6" s="53"/>
      <c r="AB6" s="53"/>
      <c r="AD6" s="53" t="s">
        <v>9</v>
      </c>
      <c r="AE6" s="53"/>
      <c r="AF6" s="53"/>
      <c r="AG6" s="53"/>
      <c r="AH6" s="53"/>
      <c r="AI6" s="53"/>
      <c r="AJ6" s="53"/>
      <c r="AK6" s="53"/>
      <c r="AL6" s="53"/>
    </row>
    <row r="7" spans="1:38" ht="14.45" customHeight="1" x14ac:dyDescent="0.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V7" s="57" t="s">
        <v>10</v>
      </c>
      <c r="W7" s="57"/>
      <c r="X7" s="57"/>
      <c r="Y7" s="23"/>
      <c r="Z7" s="57" t="s">
        <v>11</v>
      </c>
      <c r="AA7" s="57"/>
      <c r="AB7" s="57"/>
      <c r="AD7" s="23"/>
      <c r="AE7" s="23"/>
      <c r="AF7" s="23"/>
      <c r="AG7" s="23"/>
      <c r="AH7" s="23"/>
      <c r="AI7" s="23"/>
      <c r="AJ7" s="23"/>
      <c r="AK7" s="23"/>
      <c r="AL7" s="23"/>
    </row>
    <row r="8" spans="1:38" ht="14.45" customHeight="1" x14ac:dyDescent="0.2">
      <c r="A8" s="53" t="s">
        <v>34</v>
      </c>
      <c r="B8" s="53"/>
      <c r="D8" s="2" t="s">
        <v>35</v>
      </c>
      <c r="F8" s="2" t="s">
        <v>36</v>
      </c>
      <c r="H8" s="2" t="s">
        <v>37</v>
      </c>
      <c r="J8" s="2" t="s">
        <v>38</v>
      </c>
      <c r="L8" s="2" t="s">
        <v>39</v>
      </c>
      <c r="N8" s="2" t="s">
        <v>21</v>
      </c>
      <c r="P8" s="2" t="s">
        <v>13</v>
      </c>
      <c r="R8" s="2" t="s">
        <v>14</v>
      </c>
      <c r="T8" s="2" t="s">
        <v>15</v>
      </c>
      <c r="V8" s="4" t="s">
        <v>13</v>
      </c>
      <c r="W8" s="23"/>
      <c r="X8" s="4" t="s">
        <v>14</v>
      </c>
      <c r="Z8" s="4" t="s">
        <v>13</v>
      </c>
      <c r="AA8" s="2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64" t="s">
        <v>40</v>
      </c>
      <c r="B9" s="64"/>
      <c r="D9" s="24" t="s">
        <v>41</v>
      </c>
      <c r="F9" s="24" t="s">
        <v>41</v>
      </c>
      <c r="H9" s="24" t="s">
        <v>42</v>
      </c>
      <c r="J9" s="24" t="s">
        <v>43</v>
      </c>
      <c r="L9" s="25">
        <v>0</v>
      </c>
      <c r="N9" s="25">
        <v>0</v>
      </c>
      <c r="P9" s="14">
        <v>3809800</v>
      </c>
      <c r="R9" s="14">
        <v>14775044446400</v>
      </c>
      <c r="T9" s="14">
        <v>17499464651498</v>
      </c>
      <c r="V9" s="14">
        <v>0</v>
      </c>
      <c r="X9" s="14">
        <v>0</v>
      </c>
      <c r="Z9" s="14">
        <v>0</v>
      </c>
      <c r="AB9" s="14">
        <v>0</v>
      </c>
      <c r="AD9" s="14">
        <v>3809800</v>
      </c>
      <c r="AF9" s="14">
        <v>4681691</v>
      </c>
      <c r="AH9" s="14">
        <v>14775044446400</v>
      </c>
      <c r="AJ9" s="14">
        <v>17823375049680</v>
      </c>
      <c r="AL9" s="25">
        <f>AJ9/100716414180718*100</f>
        <v>17.696594139758659</v>
      </c>
    </row>
    <row r="10" spans="1:38" ht="21.75" customHeight="1" x14ac:dyDescent="0.2">
      <c r="A10" s="62" t="s">
        <v>44</v>
      </c>
      <c r="B10" s="62"/>
      <c r="D10" s="26" t="s">
        <v>41</v>
      </c>
      <c r="F10" s="26" t="s">
        <v>41</v>
      </c>
      <c r="H10" s="26" t="s">
        <v>45</v>
      </c>
      <c r="J10" s="26" t="s">
        <v>46</v>
      </c>
      <c r="L10" s="27">
        <v>0</v>
      </c>
      <c r="N10" s="27">
        <v>0</v>
      </c>
      <c r="P10" s="18">
        <v>4308000</v>
      </c>
      <c r="R10" s="18">
        <v>5999967000000</v>
      </c>
      <c r="T10" s="18">
        <v>7555966144094</v>
      </c>
      <c r="V10" s="18">
        <v>0</v>
      </c>
      <c r="X10" s="18">
        <v>0</v>
      </c>
      <c r="Z10" s="18">
        <v>0</v>
      </c>
      <c r="AB10" s="18">
        <v>0</v>
      </c>
      <c r="AD10" s="18">
        <v>4308000</v>
      </c>
      <c r="AF10" s="18">
        <v>1783475</v>
      </c>
      <c r="AH10" s="18">
        <v>5999967000000</v>
      </c>
      <c r="AJ10" s="18">
        <v>7677639972532</v>
      </c>
      <c r="AL10" s="27">
        <f t="shared" ref="AL10:AL49" si="0">AJ10/100716414180718*100</f>
        <v>7.6230275223617641</v>
      </c>
    </row>
    <row r="11" spans="1:38" ht="21.75" customHeight="1" x14ac:dyDescent="0.2">
      <c r="A11" s="62" t="s">
        <v>47</v>
      </c>
      <c r="B11" s="62"/>
      <c r="D11" s="26" t="s">
        <v>41</v>
      </c>
      <c r="F11" s="26" t="s">
        <v>41</v>
      </c>
      <c r="H11" s="26" t="s">
        <v>48</v>
      </c>
      <c r="J11" s="26" t="s">
        <v>49</v>
      </c>
      <c r="L11" s="27">
        <v>0</v>
      </c>
      <c r="N11" s="27">
        <v>0</v>
      </c>
      <c r="P11" s="18">
        <v>1004200</v>
      </c>
      <c r="R11" s="18">
        <v>3934943089133</v>
      </c>
      <c r="T11" s="18">
        <v>4289100063164</v>
      </c>
      <c r="V11" s="18">
        <v>0</v>
      </c>
      <c r="X11" s="18">
        <v>0</v>
      </c>
      <c r="Z11" s="18">
        <v>0</v>
      </c>
      <c r="AB11" s="18">
        <v>0</v>
      </c>
      <c r="AD11" s="18">
        <v>1004200</v>
      </c>
      <c r="AF11" s="18">
        <v>4351377</v>
      </c>
      <c r="AH11" s="18">
        <v>3934943089133</v>
      </c>
      <c r="AJ11" s="18">
        <v>4366485184413</v>
      </c>
      <c r="AL11" s="27">
        <f t="shared" si="0"/>
        <v>4.335425580757974</v>
      </c>
    </row>
    <row r="12" spans="1:38" ht="21.75" customHeight="1" x14ac:dyDescent="0.2">
      <c r="A12" s="62" t="s">
        <v>50</v>
      </c>
      <c r="B12" s="62"/>
      <c r="D12" s="26" t="s">
        <v>41</v>
      </c>
      <c r="F12" s="26" t="s">
        <v>41</v>
      </c>
      <c r="H12" s="26" t="s">
        <v>51</v>
      </c>
      <c r="J12" s="26" t="s">
        <v>52</v>
      </c>
      <c r="L12" s="27">
        <v>23</v>
      </c>
      <c r="N12" s="27">
        <v>23</v>
      </c>
      <c r="P12" s="18">
        <v>6000000</v>
      </c>
      <c r="R12" s="18">
        <v>6000000000000</v>
      </c>
      <c r="T12" s="18">
        <v>5571064061587</v>
      </c>
      <c r="V12" s="18">
        <v>0</v>
      </c>
      <c r="X12" s="18">
        <v>0</v>
      </c>
      <c r="Z12" s="18">
        <v>0</v>
      </c>
      <c r="AB12" s="18">
        <v>0</v>
      </c>
      <c r="AD12" s="18">
        <v>6000000</v>
      </c>
      <c r="AF12" s="18">
        <v>950000</v>
      </c>
      <c r="AH12" s="18">
        <v>6000000000000</v>
      </c>
      <c r="AJ12" s="18">
        <v>5698966875000</v>
      </c>
      <c r="AL12" s="27">
        <f t="shared" si="0"/>
        <v>5.6584290866175992</v>
      </c>
    </row>
    <row r="13" spans="1:38" ht="21.75" customHeight="1" x14ac:dyDescent="0.2">
      <c r="A13" s="62" t="s">
        <v>53</v>
      </c>
      <c r="B13" s="62"/>
      <c r="D13" s="26" t="s">
        <v>41</v>
      </c>
      <c r="F13" s="26" t="s">
        <v>41</v>
      </c>
      <c r="H13" s="26" t="s">
        <v>54</v>
      </c>
      <c r="J13" s="26" t="s">
        <v>55</v>
      </c>
      <c r="L13" s="27">
        <v>23</v>
      </c>
      <c r="N13" s="27">
        <v>23</v>
      </c>
      <c r="P13" s="18">
        <v>11200000</v>
      </c>
      <c r="R13" s="18">
        <v>11200000000000</v>
      </c>
      <c r="T13" s="18">
        <v>11197970000000</v>
      </c>
      <c r="V13" s="18">
        <v>0</v>
      </c>
      <c r="X13" s="18">
        <v>0</v>
      </c>
      <c r="Z13" s="18">
        <v>0</v>
      </c>
      <c r="AB13" s="18">
        <v>0</v>
      </c>
      <c r="AD13" s="18">
        <v>11200000</v>
      </c>
      <c r="AF13" s="18">
        <v>1000000</v>
      </c>
      <c r="AH13" s="18">
        <v>11200000000000</v>
      </c>
      <c r="AJ13" s="18">
        <v>11197970000000</v>
      </c>
      <c r="AL13" s="27">
        <f t="shared" si="0"/>
        <v>11.118316801774933</v>
      </c>
    </row>
    <row r="14" spans="1:38" ht="21.75" customHeight="1" x14ac:dyDescent="0.2">
      <c r="A14" s="62" t="s">
        <v>56</v>
      </c>
      <c r="B14" s="62"/>
      <c r="D14" s="26" t="s">
        <v>41</v>
      </c>
      <c r="F14" s="26" t="s">
        <v>41</v>
      </c>
      <c r="H14" s="26" t="s">
        <v>57</v>
      </c>
      <c r="J14" s="26" t="s">
        <v>58</v>
      </c>
      <c r="L14" s="27">
        <v>18</v>
      </c>
      <c r="N14" s="27">
        <v>18</v>
      </c>
      <c r="P14" s="18">
        <v>40000</v>
      </c>
      <c r="R14" s="18">
        <v>36206561250</v>
      </c>
      <c r="T14" s="18">
        <v>36193438750</v>
      </c>
      <c r="V14" s="18">
        <v>0</v>
      </c>
      <c r="X14" s="18">
        <v>0</v>
      </c>
      <c r="Z14" s="18">
        <v>40000</v>
      </c>
      <c r="AB14" s="18">
        <v>36193438750</v>
      </c>
      <c r="AD14" s="18">
        <v>0</v>
      </c>
      <c r="AF14" s="18">
        <v>0</v>
      </c>
      <c r="AH14" s="18">
        <v>0</v>
      </c>
      <c r="AJ14" s="18">
        <v>0</v>
      </c>
      <c r="AL14" s="27">
        <f t="shared" si="0"/>
        <v>0</v>
      </c>
    </row>
    <row r="15" spans="1:38" ht="21.75" customHeight="1" x14ac:dyDescent="0.2">
      <c r="A15" s="62" t="s">
        <v>59</v>
      </c>
      <c r="B15" s="62"/>
      <c r="D15" s="26" t="s">
        <v>41</v>
      </c>
      <c r="F15" s="26" t="s">
        <v>41</v>
      </c>
      <c r="H15" s="26" t="s">
        <v>60</v>
      </c>
      <c r="J15" s="26" t="s">
        <v>61</v>
      </c>
      <c r="L15" s="27">
        <v>0</v>
      </c>
      <c r="N15" s="27">
        <v>0</v>
      </c>
      <c r="P15" s="18">
        <v>3100</v>
      </c>
      <c r="R15" s="18">
        <v>1981259037</v>
      </c>
      <c r="T15" s="18">
        <v>2925838595</v>
      </c>
      <c r="V15" s="18">
        <v>0</v>
      </c>
      <c r="X15" s="18">
        <v>0</v>
      </c>
      <c r="Z15" s="18">
        <v>0</v>
      </c>
      <c r="AB15" s="18">
        <v>0</v>
      </c>
      <c r="AD15" s="18">
        <v>3100</v>
      </c>
      <c r="AF15" s="18">
        <v>967500</v>
      </c>
      <c r="AH15" s="18">
        <v>1981259037</v>
      </c>
      <c r="AJ15" s="18">
        <v>2998706385</v>
      </c>
      <c r="AL15" s="27">
        <f t="shared" si="0"/>
        <v>2.9773760408301924E-3</v>
      </c>
    </row>
    <row r="16" spans="1:38" ht="21.75" customHeight="1" x14ac:dyDescent="0.2">
      <c r="A16" s="62" t="s">
        <v>62</v>
      </c>
      <c r="B16" s="62"/>
      <c r="D16" s="26" t="s">
        <v>41</v>
      </c>
      <c r="F16" s="26" t="s">
        <v>41</v>
      </c>
      <c r="H16" s="26" t="s">
        <v>63</v>
      </c>
      <c r="J16" s="26" t="s">
        <v>64</v>
      </c>
      <c r="L16" s="27">
        <v>0</v>
      </c>
      <c r="N16" s="27">
        <v>0</v>
      </c>
      <c r="P16" s="18">
        <v>63900</v>
      </c>
      <c r="R16" s="18">
        <v>43361790885</v>
      </c>
      <c r="T16" s="18">
        <v>63182451104</v>
      </c>
      <c r="V16" s="18">
        <v>0</v>
      </c>
      <c r="X16" s="18">
        <v>0</v>
      </c>
      <c r="Z16" s="18">
        <v>63900</v>
      </c>
      <c r="AB16" s="18">
        <v>63900000000</v>
      </c>
      <c r="AD16" s="18">
        <v>0</v>
      </c>
      <c r="AF16" s="18">
        <v>0</v>
      </c>
      <c r="AH16" s="18">
        <v>0</v>
      </c>
      <c r="AJ16" s="18">
        <v>0</v>
      </c>
      <c r="AL16" s="27">
        <f t="shared" si="0"/>
        <v>0</v>
      </c>
    </row>
    <row r="17" spans="1:38" ht="21.75" customHeight="1" x14ac:dyDescent="0.2">
      <c r="A17" s="62" t="s">
        <v>65</v>
      </c>
      <c r="B17" s="62"/>
      <c r="D17" s="26" t="s">
        <v>41</v>
      </c>
      <c r="F17" s="26" t="s">
        <v>41</v>
      </c>
      <c r="H17" s="26" t="s">
        <v>66</v>
      </c>
      <c r="J17" s="26" t="s">
        <v>67</v>
      </c>
      <c r="L17" s="27">
        <v>0</v>
      </c>
      <c r="N17" s="27">
        <v>0</v>
      </c>
      <c r="P17" s="18">
        <v>30000</v>
      </c>
      <c r="R17" s="18">
        <v>19713572437</v>
      </c>
      <c r="T17" s="18">
        <v>28644807187</v>
      </c>
      <c r="V17" s="18">
        <v>0</v>
      </c>
      <c r="X17" s="18">
        <v>0</v>
      </c>
      <c r="Z17" s="18">
        <v>0</v>
      </c>
      <c r="AB17" s="18">
        <v>0</v>
      </c>
      <c r="AD17" s="18">
        <v>30000</v>
      </c>
      <c r="AF17" s="18">
        <v>978360</v>
      </c>
      <c r="AH17" s="18">
        <v>19713572437</v>
      </c>
      <c r="AJ17" s="18">
        <v>29345480167</v>
      </c>
      <c r="AL17" s="27">
        <f t="shared" si="0"/>
        <v>2.913674042678353E-2</v>
      </c>
    </row>
    <row r="18" spans="1:38" ht="21.75" customHeight="1" x14ac:dyDescent="0.2">
      <c r="A18" s="62" t="s">
        <v>68</v>
      </c>
      <c r="B18" s="62"/>
      <c r="D18" s="26" t="s">
        <v>41</v>
      </c>
      <c r="F18" s="26" t="s">
        <v>41</v>
      </c>
      <c r="H18" s="26" t="s">
        <v>69</v>
      </c>
      <c r="J18" s="26" t="s">
        <v>70</v>
      </c>
      <c r="L18" s="27">
        <v>18</v>
      </c>
      <c r="N18" s="27">
        <v>18</v>
      </c>
      <c r="P18" s="18">
        <v>3018</v>
      </c>
      <c r="R18" s="18">
        <v>2737487078</v>
      </c>
      <c r="T18" s="18">
        <v>2736494922</v>
      </c>
      <c r="V18" s="18">
        <v>0</v>
      </c>
      <c r="X18" s="18">
        <v>0</v>
      </c>
      <c r="Z18" s="18">
        <v>3018</v>
      </c>
      <c r="AB18" s="18">
        <v>2736494925</v>
      </c>
      <c r="AD18" s="18">
        <v>0</v>
      </c>
      <c r="AF18" s="18">
        <v>0</v>
      </c>
      <c r="AH18" s="18">
        <v>0</v>
      </c>
      <c r="AJ18" s="18">
        <v>0</v>
      </c>
      <c r="AL18" s="27">
        <f t="shared" si="0"/>
        <v>0</v>
      </c>
    </row>
    <row r="19" spans="1:38" ht="21.75" customHeight="1" x14ac:dyDescent="0.2">
      <c r="A19" s="62" t="s">
        <v>71</v>
      </c>
      <c r="B19" s="62"/>
      <c r="D19" s="26" t="s">
        <v>41</v>
      </c>
      <c r="F19" s="26" t="s">
        <v>41</v>
      </c>
      <c r="H19" s="26" t="s">
        <v>72</v>
      </c>
      <c r="J19" s="26" t="s">
        <v>73</v>
      </c>
      <c r="L19" s="27">
        <v>23</v>
      </c>
      <c r="N19" s="27">
        <v>23</v>
      </c>
      <c r="P19" s="18">
        <v>2001100</v>
      </c>
      <c r="R19" s="18">
        <v>2000992929933</v>
      </c>
      <c r="T19" s="18">
        <v>1743624550858</v>
      </c>
      <c r="V19" s="18">
        <v>0</v>
      </c>
      <c r="X19" s="18">
        <v>0</v>
      </c>
      <c r="Z19" s="18">
        <v>1100</v>
      </c>
      <c r="AB19" s="18">
        <v>992570067</v>
      </c>
      <c r="AD19" s="18">
        <v>2000000</v>
      </c>
      <c r="AF19" s="18">
        <v>902500</v>
      </c>
      <c r="AH19" s="18">
        <v>1999892988789</v>
      </c>
      <c r="AJ19" s="18">
        <v>1804672843750</v>
      </c>
      <c r="AL19" s="27">
        <f t="shared" si="0"/>
        <v>1.7918358774289065</v>
      </c>
    </row>
    <row r="20" spans="1:38" ht="21.75" customHeight="1" x14ac:dyDescent="0.2">
      <c r="A20" s="62" t="s">
        <v>74</v>
      </c>
      <c r="B20" s="62"/>
      <c r="D20" s="26" t="s">
        <v>41</v>
      </c>
      <c r="F20" s="26" t="s">
        <v>41</v>
      </c>
      <c r="H20" s="26" t="s">
        <v>75</v>
      </c>
      <c r="J20" s="26" t="s">
        <v>76</v>
      </c>
      <c r="L20" s="27">
        <v>23</v>
      </c>
      <c r="N20" s="27">
        <v>23</v>
      </c>
      <c r="P20" s="18">
        <v>100</v>
      </c>
      <c r="R20" s="18">
        <v>99718069</v>
      </c>
      <c r="T20" s="18">
        <v>99681929</v>
      </c>
      <c r="V20" s="18">
        <v>0</v>
      </c>
      <c r="X20" s="18">
        <v>0</v>
      </c>
      <c r="Z20" s="18">
        <v>100</v>
      </c>
      <c r="AB20" s="18">
        <v>99681931</v>
      </c>
      <c r="AD20" s="18">
        <v>0</v>
      </c>
      <c r="AF20" s="18">
        <v>0</v>
      </c>
      <c r="AH20" s="18">
        <v>0</v>
      </c>
      <c r="AJ20" s="18">
        <v>0</v>
      </c>
      <c r="AL20" s="27">
        <f t="shared" si="0"/>
        <v>0</v>
      </c>
    </row>
    <row r="21" spans="1:38" ht="21.75" customHeight="1" x14ac:dyDescent="0.2">
      <c r="A21" s="62" t="s">
        <v>77</v>
      </c>
      <c r="B21" s="62"/>
      <c r="D21" s="26" t="s">
        <v>41</v>
      </c>
      <c r="F21" s="26" t="s">
        <v>41</v>
      </c>
      <c r="H21" s="26" t="s">
        <v>75</v>
      </c>
      <c r="J21" s="26" t="s">
        <v>76</v>
      </c>
      <c r="L21" s="27">
        <v>23</v>
      </c>
      <c r="N21" s="27">
        <v>23</v>
      </c>
      <c r="P21" s="18">
        <v>8000100</v>
      </c>
      <c r="R21" s="18">
        <v>8000095017218</v>
      </c>
      <c r="T21" s="18">
        <v>6890317047136</v>
      </c>
      <c r="V21" s="18">
        <v>0</v>
      </c>
      <c r="X21" s="18">
        <v>0</v>
      </c>
      <c r="Z21" s="18">
        <v>100</v>
      </c>
      <c r="AB21" s="18">
        <v>94982782</v>
      </c>
      <c r="AD21" s="18">
        <v>8000000</v>
      </c>
      <c r="AF21" s="18">
        <v>870608</v>
      </c>
      <c r="AH21" s="18">
        <v>7999995017280</v>
      </c>
      <c r="AJ21" s="18">
        <v>6963601618400</v>
      </c>
      <c r="AL21" s="27">
        <f t="shared" si="0"/>
        <v>6.9140682529711937</v>
      </c>
    </row>
    <row r="22" spans="1:38" ht="21.75" customHeight="1" x14ac:dyDescent="0.2">
      <c r="A22" s="62" t="s">
        <v>78</v>
      </c>
      <c r="B22" s="62"/>
      <c r="D22" s="26" t="s">
        <v>41</v>
      </c>
      <c r="F22" s="26" t="s">
        <v>41</v>
      </c>
      <c r="H22" s="26" t="s">
        <v>79</v>
      </c>
      <c r="J22" s="26" t="s">
        <v>80</v>
      </c>
      <c r="L22" s="27">
        <v>21</v>
      </c>
      <c r="N22" s="27">
        <v>21</v>
      </c>
      <c r="P22" s="18">
        <v>2000</v>
      </c>
      <c r="R22" s="18">
        <v>1760399014</v>
      </c>
      <c r="T22" s="18">
        <v>1759760985</v>
      </c>
      <c r="V22" s="18">
        <v>0</v>
      </c>
      <c r="X22" s="18">
        <v>0</v>
      </c>
      <c r="Z22" s="18">
        <v>2000</v>
      </c>
      <c r="AB22" s="18">
        <v>1759760986</v>
      </c>
      <c r="AD22" s="18">
        <v>0</v>
      </c>
      <c r="AF22" s="18">
        <v>0</v>
      </c>
      <c r="AH22" s="18">
        <v>0</v>
      </c>
      <c r="AJ22" s="18">
        <v>0</v>
      </c>
      <c r="AL22" s="27">
        <f t="shared" si="0"/>
        <v>0</v>
      </c>
    </row>
    <row r="23" spans="1:38" ht="21.75" customHeight="1" x14ac:dyDescent="0.2">
      <c r="A23" s="62" t="s">
        <v>81</v>
      </c>
      <c r="B23" s="62"/>
      <c r="D23" s="26" t="s">
        <v>41</v>
      </c>
      <c r="F23" s="26" t="s">
        <v>41</v>
      </c>
      <c r="H23" s="26" t="s">
        <v>82</v>
      </c>
      <c r="J23" s="26" t="s">
        <v>83</v>
      </c>
      <c r="L23" s="27">
        <v>18</v>
      </c>
      <c r="N23" s="27">
        <v>18</v>
      </c>
      <c r="P23" s="18">
        <v>1080</v>
      </c>
      <c r="R23" s="18">
        <v>1080195750</v>
      </c>
      <c r="T23" s="18">
        <v>1079804250</v>
      </c>
      <c r="V23" s="18">
        <v>0</v>
      </c>
      <c r="X23" s="18">
        <v>0</v>
      </c>
      <c r="Z23" s="18">
        <v>1080</v>
      </c>
      <c r="AB23" s="18">
        <v>1065766796</v>
      </c>
      <c r="AD23" s="18">
        <v>0</v>
      </c>
      <c r="AF23" s="18">
        <v>0</v>
      </c>
      <c r="AH23" s="18">
        <v>0</v>
      </c>
      <c r="AJ23" s="18">
        <v>0</v>
      </c>
      <c r="AL23" s="27">
        <f t="shared" si="0"/>
        <v>0</v>
      </c>
    </row>
    <row r="24" spans="1:38" ht="21.75" customHeight="1" x14ac:dyDescent="0.2">
      <c r="A24" s="62" t="s">
        <v>84</v>
      </c>
      <c r="B24" s="62"/>
      <c r="D24" s="26" t="s">
        <v>41</v>
      </c>
      <c r="F24" s="26" t="s">
        <v>41</v>
      </c>
      <c r="H24" s="26" t="s">
        <v>85</v>
      </c>
      <c r="J24" s="26" t="s">
        <v>86</v>
      </c>
      <c r="L24" s="27">
        <v>18.5</v>
      </c>
      <c r="N24" s="27">
        <v>18.5</v>
      </c>
      <c r="P24" s="18">
        <v>4000</v>
      </c>
      <c r="R24" s="18">
        <v>3674665912</v>
      </c>
      <c r="T24" s="18">
        <v>3673334087</v>
      </c>
      <c r="V24" s="18">
        <v>0</v>
      </c>
      <c r="X24" s="18">
        <v>0</v>
      </c>
      <c r="Z24" s="18">
        <v>4000</v>
      </c>
      <c r="AB24" s="18">
        <v>3673334088</v>
      </c>
      <c r="AD24" s="18">
        <v>0</v>
      </c>
      <c r="AF24" s="18">
        <v>0</v>
      </c>
      <c r="AH24" s="18">
        <v>0</v>
      </c>
      <c r="AJ24" s="18">
        <v>0</v>
      </c>
      <c r="AL24" s="27">
        <f t="shared" si="0"/>
        <v>0</v>
      </c>
    </row>
    <row r="25" spans="1:38" ht="21.75" customHeight="1" x14ac:dyDescent="0.2">
      <c r="A25" s="62" t="s">
        <v>87</v>
      </c>
      <c r="B25" s="62"/>
      <c r="D25" s="26" t="s">
        <v>41</v>
      </c>
      <c r="F25" s="26" t="s">
        <v>41</v>
      </c>
      <c r="H25" s="26" t="s">
        <v>88</v>
      </c>
      <c r="J25" s="26" t="s">
        <v>89</v>
      </c>
      <c r="L25" s="27">
        <v>18</v>
      </c>
      <c r="N25" s="27">
        <v>18</v>
      </c>
      <c r="P25" s="18">
        <v>1297</v>
      </c>
      <c r="R25" s="18">
        <v>1297235080</v>
      </c>
      <c r="T25" s="18">
        <v>1296764918</v>
      </c>
      <c r="V25" s="18">
        <v>0</v>
      </c>
      <c r="X25" s="18">
        <v>0</v>
      </c>
      <c r="Z25" s="18">
        <v>1297</v>
      </c>
      <c r="AB25" s="18">
        <v>1296764920</v>
      </c>
      <c r="AD25" s="18">
        <v>0</v>
      </c>
      <c r="AF25" s="18">
        <v>0</v>
      </c>
      <c r="AH25" s="18">
        <v>0</v>
      </c>
      <c r="AJ25" s="18">
        <v>0</v>
      </c>
      <c r="AL25" s="27">
        <f t="shared" si="0"/>
        <v>0</v>
      </c>
    </row>
    <row r="26" spans="1:38" ht="21.75" customHeight="1" x14ac:dyDescent="0.2">
      <c r="A26" s="62" t="s">
        <v>90</v>
      </c>
      <c r="B26" s="62"/>
      <c r="D26" s="26" t="s">
        <v>41</v>
      </c>
      <c r="F26" s="26" t="s">
        <v>41</v>
      </c>
      <c r="H26" s="26" t="s">
        <v>91</v>
      </c>
      <c r="J26" s="26" t="s">
        <v>92</v>
      </c>
      <c r="L26" s="27">
        <v>23</v>
      </c>
      <c r="N26" s="27">
        <v>23</v>
      </c>
      <c r="P26" s="18">
        <v>2961</v>
      </c>
      <c r="R26" s="18">
        <v>2672786851</v>
      </c>
      <c r="T26" s="18">
        <v>2671818145</v>
      </c>
      <c r="V26" s="18">
        <v>0</v>
      </c>
      <c r="X26" s="18">
        <v>0</v>
      </c>
      <c r="Z26" s="18">
        <v>2961</v>
      </c>
      <c r="AB26" s="18">
        <v>2671818149</v>
      </c>
      <c r="AD26" s="18">
        <v>0</v>
      </c>
      <c r="AF26" s="18">
        <v>0</v>
      </c>
      <c r="AH26" s="18">
        <v>0</v>
      </c>
      <c r="AJ26" s="18">
        <v>0</v>
      </c>
      <c r="AL26" s="27">
        <f t="shared" si="0"/>
        <v>0</v>
      </c>
    </row>
    <row r="27" spans="1:38" ht="21.75" customHeight="1" x14ac:dyDescent="0.2">
      <c r="A27" s="62" t="s">
        <v>93</v>
      </c>
      <c r="B27" s="62"/>
      <c r="D27" s="26" t="s">
        <v>41</v>
      </c>
      <c r="F27" s="26" t="s">
        <v>41</v>
      </c>
      <c r="H27" s="26" t="s">
        <v>94</v>
      </c>
      <c r="J27" s="26" t="s">
        <v>95</v>
      </c>
      <c r="L27" s="27">
        <v>18</v>
      </c>
      <c r="N27" s="27">
        <v>18</v>
      </c>
      <c r="P27" s="18">
        <v>832807</v>
      </c>
      <c r="R27" s="18">
        <v>832937946268</v>
      </c>
      <c r="T27" s="18">
        <v>832656053731</v>
      </c>
      <c r="V27" s="18">
        <v>0</v>
      </c>
      <c r="X27" s="18">
        <v>0</v>
      </c>
      <c r="Z27" s="18">
        <v>0</v>
      </c>
      <c r="AB27" s="18">
        <v>0</v>
      </c>
      <c r="AD27" s="18">
        <v>832807</v>
      </c>
      <c r="AF27" s="18">
        <v>1000000</v>
      </c>
      <c r="AH27" s="18">
        <v>832937946268</v>
      </c>
      <c r="AJ27" s="18">
        <v>832656053731</v>
      </c>
      <c r="AL27" s="27">
        <f t="shared" si="0"/>
        <v>0.82673321970830327</v>
      </c>
    </row>
    <row r="28" spans="1:38" ht="21.75" customHeight="1" x14ac:dyDescent="0.2">
      <c r="A28" s="62" t="s">
        <v>96</v>
      </c>
      <c r="B28" s="62"/>
      <c r="D28" s="26" t="s">
        <v>41</v>
      </c>
      <c r="F28" s="26" t="s">
        <v>41</v>
      </c>
      <c r="H28" s="26" t="s">
        <v>97</v>
      </c>
      <c r="J28" s="26" t="s">
        <v>98</v>
      </c>
      <c r="L28" s="27">
        <v>18</v>
      </c>
      <c r="N28" s="27">
        <v>18</v>
      </c>
      <c r="P28" s="18">
        <v>1112</v>
      </c>
      <c r="R28" s="18">
        <v>1003761894</v>
      </c>
      <c r="T28" s="18">
        <v>1003398101</v>
      </c>
      <c r="V28" s="18">
        <v>0</v>
      </c>
      <c r="X28" s="18">
        <v>0</v>
      </c>
      <c r="Z28" s="18">
        <v>1112</v>
      </c>
      <c r="AB28" s="18">
        <v>1003398103</v>
      </c>
      <c r="AD28" s="18">
        <v>0</v>
      </c>
      <c r="AF28" s="18">
        <v>0</v>
      </c>
      <c r="AH28" s="18">
        <v>0</v>
      </c>
      <c r="AJ28" s="18">
        <v>0</v>
      </c>
      <c r="AL28" s="27">
        <f t="shared" si="0"/>
        <v>0</v>
      </c>
    </row>
    <row r="29" spans="1:38" ht="21.75" customHeight="1" x14ac:dyDescent="0.2">
      <c r="A29" s="62" t="s">
        <v>99</v>
      </c>
      <c r="B29" s="62"/>
      <c r="D29" s="26" t="s">
        <v>41</v>
      </c>
      <c r="F29" s="26" t="s">
        <v>41</v>
      </c>
      <c r="H29" s="26" t="s">
        <v>100</v>
      </c>
      <c r="J29" s="26" t="s">
        <v>101</v>
      </c>
      <c r="L29" s="27">
        <v>23</v>
      </c>
      <c r="N29" s="27">
        <v>23</v>
      </c>
      <c r="P29" s="18">
        <v>1100</v>
      </c>
      <c r="R29" s="18">
        <v>992929933</v>
      </c>
      <c r="T29" s="18">
        <v>992570064</v>
      </c>
      <c r="V29" s="18">
        <v>0</v>
      </c>
      <c r="X29" s="18">
        <v>0</v>
      </c>
      <c r="Z29" s="18">
        <v>1100</v>
      </c>
      <c r="AB29" s="18">
        <v>992570067</v>
      </c>
      <c r="AD29" s="18">
        <v>0</v>
      </c>
      <c r="AF29" s="18">
        <v>0</v>
      </c>
      <c r="AH29" s="18">
        <v>0</v>
      </c>
      <c r="AJ29" s="18">
        <v>0</v>
      </c>
      <c r="AL29" s="27">
        <f t="shared" si="0"/>
        <v>0</v>
      </c>
    </row>
    <row r="30" spans="1:38" ht="21.75" customHeight="1" x14ac:dyDescent="0.2">
      <c r="A30" s="62" t="s">
        <v>102</v>
      </c>
      <c r="B30" s="62"/>
      <c r="D30" s="26" t="s">
        <v>41</v>
      </c>
      <c r="F30" s="26" t="s">
        <v>41</v>
      </c>
      <c r="H30" s="26" t="s">
        <v>103</v>
      </c>
      <c r="J30" s="26" t="s">
        <v>104</v>
      </c>
      <c r="L30" s="27">
        <v>18</v>
      </c>
      <c r="N30" s="27">
        <v>18</v>
      </c>
      <c r="P30" s="18">
        <v>5000000</v>
      </c>
      <c r="R30" s="18">
        <v>4934254171000</v>
      </c>
      <c r="T30" s="18">
        <v>4932580807656</v>
      </c>
      <c r="V30" s="18">
        <v>0</v>
      </c>
      <c r="X30" s="18">
        <v>0</v>
      </c>
      <c r="Z30" s="18">
        <v>0</v>
      </c>
      <c r="AB30" s="18">
        <v>0</v>
      </c>
      <c r="AD30" s="18">
        <v>5000000</v>
      </c>
      <c r="AF30" s="18">
        <v>986695</v>
      </c>
      <c r="AH30" s="18">
        <v>4934254171000</v>
      </c>
      <c r="AJ30" s="18">
        <v>4932580807656</v>
      </c>
      <c r="AL30" s="27">
        <f t="shared" si="0"/>
        <v>4.8974944628244472</v>
      </c>
    </row>
    <row r="31" spans="1:38" ht="21.75" customHeight="1" x14ac:dyDescent="0.2">
      <c r="A31" s="62" t="s">
        <v>105</v>
      </c>
      <c r="B31" s="62"/>
      <c r="D31" s="26" t="s">
        <v>41</v>
      </c>
      <c r="F31" s="26" t="s">
        <v>41</v>
      </c>
      <c r="H31" s="26" t="s">
        <v>106</v>
      </c>
      <c r="J31" s="26" t="s">
        <v>107</v>
      </c>
      <c r="L31" s="27">
        <v>23</v>
      </c>
      <c r="N31" s="27">
        <v>23</v>
      </c>
      <c r="P31" s="18">
        <v>1000000</v>
      </c>
      <c r="R31" s="18">
        <v>1000000000000</v>
      </c>
      <c r="T31" s="18">
        <v>999818750000</v>
      </c>
      <c r="V31" s="18">
        <v>0</v>
      </c>
      <c r="X31" s="18">
        <v>0</v>
      </c>
      <c r="Z31" s="18">
        <v>0</v>
      </c>
      <c r="AB31" s="18">
        <v>0</v>
      </c>
      <c r="AD31" s="18">
        <v>1000000</v>
      </c>
      <c r="AF31" s="18">
        <v>1000000</v>
      </c>
      <c r="AH31" s="18">
        <v>1000000000000</v>
      </c>
      <c r="AJ31" s="18">
        <v>999818750000</v>
      </c>
      <c r="AL31" s="27">
        <f t="shared" si="0"/>
        <v>0.99270685730133323</v>
      </c>
    </row>
    <row r="32" spans="1:38" ht="21.75" customHeight="1" x14ac:dyDescent="0.2">
      <c r="A32" s="62" t="s">
        <v>108</v>
      </c>
      <c r="B32" s="62"/>
      <c r="D32" s="26" t="s">
        <v>41</v>
      </c>
      <c r="F32" s="26" t="s">
        <v>41</v>
      </c>
      <c r="H32" s="26" t="s">
        <v>109</v>
      </c>
      <c r="J32" s="26" t="s">
        <v>110</v>
      </c>
      <c r="L32" s="27">
        <v>23</v>
      </c>
      <c r="N32" s="27">
        <v>23</v>
      </c>
      <c r="P32" s="18">
        <v>1100</v>
      </c>
      <c r="R32" s="18">
        <v>992929933</v>
      </c>
      <c r="T32" s="18">
        <v>992570064</v>
      </c>
      <c r="V32" s="18">
        <v>0</v>
      </c>
      <c r="X32" s="18">
        <v>0</v>
      </c>
      <c r="Z32" s="18">
        <v>1100</v>
      </c>
      <c r="AB32" s="18">
        <v>992570067</v>
      </c>
      <c r="AD32" s="18">
        <v>0</v>
      </c>
      <c r="AF32" s="18">
        <v>0</v>
      </c>
      <c r="AH32" s="18">
        <v>0</v>
      </c>
      <c r="AJ32" s="18">
        <v>0</v>
      </c>
      <c r="AL32" s="27">
        <f t="shared" si="0"/>
        <v>0</v>
      </c>
    </row>
    <row r="33" spans="1:38" ht="21.75" customHeight="1" x14ac:dyDescent="0.2">
      <c r="A33" s="62" t="s">
        <v>111</v>
      </c>
      <c r="B33" s="62"/>
      <c r="D33" s="26" t="s">
        <v>41</v>
      </c>
      <c r="F33" s="26" t="s">
        <v>41</v>
      </c>
      <c r="H33" s="26" t="s">
        <v>112</v>
      </c>
      <c r="J33" s="26" t="s">
        <v>113</v>
      </c>
      <c r="L33" s="27">
        <v>18</v>
      </c>
      <c r="N33" s="27">
        <v>18</v>
      </c>
      <c r="P33" s="18">
        <v>5000</v>
      </c>
      <c r="R33" s="18">
        <v>5000906250</v>
      </c>
      <c r="T33" s="18">
        <v>4999093750</v>
      </c>
      <c r="V33" s="18">
        <v>0</v>
      </c>
      <c r="X33" s="18">
        <v>0</v>
      </c>
      <c r="Z33" s="18">
        <v>5000</v>
      </c>
      <c r="AB33" s="18">
        <v>4749139063</v>
      </c>
      <c r="AD33" s="18">
        <v>0</v>
      </c>
      <c r="AF33" s="18">
        <v>0</v>
      </c>
      <c r="AH33" s="18">
        <v>0</v>
      </c>
      <c r="AJ33" s="18">
        <v>0</v>
      </c>
      <c r="AL33" s="27">
        <f t="shared" si="0"/>
        <v>0</v>
      </c>
    </row>
    <row r="34" spans="1:38" ht="21.75" customHeight="1" x14ac:dyDescent="0.2">
      <c r="A34" s="62" t="s">
        <v>114</v>
      </c>
      <c r="B34" s="62"/>
      <c r="D34" s="26" t="s">
        <v>41</v>
      </c>
      <c r="F34" s="26" t="s">
        <v>41</v>
      </c>
      <c r="H34" s="26" t="s">
        <v>115</v>
      </c>
      <c r="J34" s="26" t="s">
        <v>116</v>
      </c>
      <c r="L34" s="27">
        <v>18</v>
      </c>
      <c r="N34" s="27">
        <v>18</v>
      </c>
      <c r="P34" s="18">
        <v>10000</v>
      </c>
      <c r="R34" s="18">
        <v>7633383300</v>
      </c>
      <c r="T34" s="18">
        <v>7630616700</v>
      </c>
      <c r="V34" s="18">
        <v>0</v>
      </c>
      <c r="X34" s="18">
        <v>0</v>
      </c>
      <c r="Z34" s="18">
        <v>0</v>
      </c>
      <c r="AB34" s="18">
        <v>0</v>
      </c>
      <c r="AD34" s="18">
        <v>10000</v>
      </c>
      <c r="AF34" s="18">
        <v>763200</v>
      </c>
      <c r="AH34" s="18">
        <v>7633383300</v>
      </c>
      <c r="AJ34" s="18">
        <v>7630616700</v>
      </c>
      <c r="AL34" s="27">
        <f t="shared" si="0"/>
        <v>7.5763387349237757E-3</v>
      </c>
    </row>
    <row r="35" spans="1:38" ht="21.75" customHeight="1" x14ac:dyDescent="0.2">
      <c r="A35" s="62" t="s">
        <v>117</v>
      </c>
      <c r="B35" s="62"/>
      <c r="D35" s="26" t="s">
        <v>41</v>
      </c>
      <c r="F35" s="26" t="s">
        <v>41</v>
      </c>
      <c r="H35" s="26" t="s">
        <v>118</v>
      </c>
      <c r="J35" s="26" t="s">
        <v>119</v>
      </c>
      <c r="L35" s="27">
        <v>20.5</v>
      </c>
      <c r="N35" s="27">
        <v>20.5</v>
      </c>
      <c r="P35" s="18">
        <v>520854</v>
      </c>
      <c r="R35" s="18">
        <v>481915643638</v>
      </c>
      <c r="T35" s="18">
        <v>499929211404</v>
      </c>
      <c r="V35" s="18">
        <v>0</v>
      </c>
      <c r="X35" s="18">
        <v>0</v>
      </c>
      <c r="Z35" s="18">
        <v>0</v>
      </c>
      <c r="AB35" s="18">
        <v>0</v>
      </c>
      <c r="AD35" s="18">
        <v>520854</v>
      </c>
      <c r="AF35" s="18">
        <v>919000</v>
      </c>
      <c r="AH35" s="18">
        <v>481915643638</v>
      </c>
      <c r="AJ35" s="18">
        <v>478578068000</v>
      </c>
      <c r="AL35" s="27">
        <f t="shared" si="0"/>
        <v>0.47517385511886406</v>
      </c>
    </row>
    <row r="36" spans="1:38" ht="21.75" customHeight="1" x14ac:dyDescent="0.2">
      <c r="A36" s="62" t="s">
        <v>120</v>
      </c>
      <c r="B36" s="62"/>
      <c r="D36" s="26" t="s">
        <v>41</v>
      </c>
      <c r="F36" s="26" t="s">
        <v>41</v>
      </c>
      <c r="H36" s="26" t="s">
        <v>121</v>
      </c>
      <c r="J36" s="26" t="s">
        <v>122</v>
      </c>
      <c r="L36" s="27">
        <v>20.5</v>
      </c>
      <c r="N36" s="27">
        <v>20.5</v>
      </c>
      <c r="P36" s="18">
        <v>500000</v>
      </c>
      <c r="R36" s="18">
        <v>448116129620</v>
      </c>
      <c r="T36" s="18">
        <v>445429251312</v>
      </c>
      <c r="V36" s="18">
        <v>0</v>
      </c>
      <c r="X36" s="18">
        <v>0</v>
      </c>
      <c r="Z36" s="18">
        <v>0</v>
      </c>
      <c r="AB36" s="18">
        <v>0</v>
      </c>
      <c r="AD36" s="18">
        <v>500000</v>
      </c>
      <c r="AF36" s="18">
        <v>998390</v>
      </c>
      <c r="AH36" s="18">
        <v>448116129620</v>
      </c>
      <c r="AJ36" s="18">
        <v>499104520906</v>
      </c>
      <c r="AL36" s="27">
        <f t="shared" si="0"/>
        <v>0.49555429963029085</v>
      </c>
    </row>
    <row r="37" spans="1:38" ht="21.75" customHeight="1" x14ac:dyDescent="0.2">
      <c r="A37" s="62" t="s">
        <v>123</v>
      </c>
      <c r="B37" s="62"/>
      <c r="D37" s="26" t="s">
        <v>41</v>
      </c>
      <c r="F37" s="26" t="s">
        <v>41</v>
      </c>
      <c r="H37" s="26" t="s">
        <v>124</v>
      </c>
      <c r="J37" s="26" t="s">
        <v>125</v>
      </c>
      <c r="L37" s="27">
        <v>23</v>
      </c>
      <c r="N37" s="27">
        <v>23</v>
      </c>
      <c r="P37" s="18">
        <v>1599640</v>
      </c>
      <c r="R37" s="18">
        <v>1502867313231</v>
      </c>
      <c r="T37" s="18">
        <v>1556007678481</v>
      </c>
      <c r="V37" s="18">
        <v>0</v>
      </c>
      <c r="X37" s="18">
        <v>0</v>
      </c>
      <c r="Z37" s="18">
        <v>0</v>
      </c>
      <c r="AB37" s="18">
        <v>0</v>
      </c>
      <c r="AD37" s="18">
        <v>1599640</v>
      </c>
      <c r="AF37" s="18">
        <v>979850</v>
      </c>
      <c r="AH37" s="18">
        <v>1502867313231</v>
      </c>
      <c r="AJ37" s="18">
        <v>1567123161435</v>
      </c>
      <c r="AL37" s="27">
        <f t="shared" si="0"/>
        <v>1.5559759292294415</v>
      </c>
    </row>
    <row r="38" spans="1:38" ht="21.75" customHeight="1" x14ac:dyDescent="0.2">
      <c r="A38" s="62" t="s">
        <v>126</v>
      </c>
      <c r="B38" s="62"/>
      <c r="D38" s="26" t="s">
        <v>41</v>
      </c>
      <c r="F38" s="26" t="s">
        <v>41</v>
      </c>
      <c r="H38" s="26" t="s">
        <v>127</v>
      </c>
      <c r="J38" s="26" t="s">
        <v>128</v>
      </c>
      <c r="L38" s="27">
        <v>23</v>
      </c>
      <c r="N38" s="27">
        <v>23</v>
      </c>
      <c r="P38" s="18">
        <v>8171000</v>
      </c>
      <c r="R38" s="18">
        <v>7762528453124</v>
      </c>
      <c r="T38" s="18">
        <v>7597652675812</v>
      </c>
      <c r="V38" s="18">
        <v>0</v>
      </c>
      <c r="X38" s="18">
        <v>0</v>
      </c>
      <c r="Z38" s="18">
        <v>8171000</v>
      </c>
      <c r="AB38" s="18">
        <v>7978803635356</v>
      </c>
      <c r="AD38" s="18">
        <v>0</v>
      </c>
      <c r="AF38" s="18">
        <v>0</v>
      </c>
      <c r="AH38" s="18">
        <v>0</v>
      </c>
      <c r="AJ38" s="18">
        <v>0</v>
      </c>
      <c r="AL38" s="27">
        <f t="shared" si="0"/>
        <v>0</v>
      </c>
    </row>
    <row r="39" spans="1:38" ht="21.75" customHeight="1" x14ac:dyDescent="0.2">
      <c r="A39" s="62" t="s">
        <v>129</v>
      </c>
      <c r="B39" s="62"/>
      <c r="D39" s="26" t="s">
        <v>41</v>
      </c>
      <c r="F39" s="26" t="s">
        <v>41</v>
      </c>
      <c r="H39" s="26" t="s">
        <v>130</v>
      </c>
      <c r="J39" s="26" t="s">
        <v>131</v>
      </c>
      <c r="L39" s="27">
        <v>23</v>
      </c>
      <c r="N39" s="27">
        <v>23</v>
      </c>
      <c r="P39" s="18">
        <v>3504343</v>
      </c>
      <c r="R39" s="18">
        <v>3400999924930</v>
      </c>
      <c r="T39" s="18">
        <v>3503707837831</v>
      </c>
      <c r="V39" s="18">
        <v>0</v>
      </c>
      <c r="X39" s="18">
        <v>0</v>
      </c>
      <c r="Z39" s="18">
        <v>0</v>
      </c>
      <c r="AB39" s="18">
        <v>0</v>
      </c>
      <c r="AD39" s="18">
        <v>3504343</v>
      </c>
      <c r="AF39" s="18">
        <v>918930</v>
      </c>
      <c r="AH39" s="18">
        <v>3400999924930</v>
      </c>
      <c r="AJ39" s="18">
        <v>3219662243418</v>
      </c>
      <c r="AL39" s="27">
        <f t="shared" si="0"/>
        <v>3.196760200021497</v>
      </c>
    </row>
    <row r="40" spans="1:38" ht="21.75" customHeight="1" x14ac:dyDescent="0.2">
      <c r="A40" s="62" t="s">
        <v>132</v>
      </c>
      <c r="B40" s="62"/>
      <c r="D40" s="26" t="s">
        <v>41</v>
      </c>
      <c r="F40" s="26" t="s">
        <v>41</v>
      </c>
      <c r="H40" s="26" t="s">
        <v>133</v>
      </c>
      <c r="J40" s="26" t="s">
        <v>134</v>
      </c>
      <c r="L40" s="27">
        <v>23</v>
      </c>
      <c r="N40" s="27">
        <v>23</v>
      </c>
      <c r="P40" s="18">
        <v>1000000</v>
      </c>
      <c r="R40" s="18">
        <v>1000000000000</v>
      </c>
      <c r="T40" s="18">
        <v>999818750000</v>
      </c>
      <c r="V40" s="18">
        <v>0</v>
      </c>
      <c r="X40" s="18">
        <v>0</v>
      </c>
      <c r="Z40" s="18">
        <v>0</v>
      </c>
      <c r="AB40" s="18">
        <v>0</v>
      </c>
      <c r="AD40" s="18">
        <v>1000000</v>
      </c>
      <c r="AF40" s="18">
        <v>1000000</v>
      </c>
      <c r="AH40" s="18">
        <v>1000000000000</v>
      </c>
      <c r="AJ40" s="18">
        <v>999818750000</v>
      </c>
      <c r="AL40" s="27">
        <f t="shared" si="0"/>
        <v>0.99270685730133323</v>
      </c>
    </row>
    <row r="41" spans="1:38" ht="21.75" customHeight="1" x14ac:dyDescent="0.2">
      <c r="A41" s="62" t="s">
        <v>135</v>
      </c>
      <c r="B41" s="62"/>
      <c r="D41" s="26" t="s">
        <v>41</v>
      </c>
      <c r="F41" s="26" t="s">
        <v>41</v>
      </c>
      <c r="H41" s="26" t="s">
        <v>136</v>
      </c>
      <c r="J41" s="26" t="s">
        <v>137</v>
      </c>
      <c r="L41" s="27">
        <v>23</v>
      </c>
      <c r="N41" s="27">
        <v>23</v>
      </c>
      <c r="P41" s="18">
        <v>1000000</v>
      </c>
      <c r="R41" s="18">
        <v>1000000000000</v>
      </c>
      <c r="T41" s="18">
        <v>999818750000</v>
      </c>
      <c r="V41" s="18">
        <v>0</v>
      </c>
      <c r="X41" s="18">
        <v>0</v>
      </c>
      <c r="Z41" s="18">
        <v>0</v>
      </c>
      <c r="AB41" s="18">
        <v>0</v>
      </c>
      <c r="AD41" s="18">
        <v>1000000</v>
      </c>
      <c r="AF41" s="18">
        <v>1000000</v>
      </c>
      <c r="AH41" s="18">
        <v>1000000000000</v>
      </c>
      <c r="AJ41" s="18">
        <v>999818750000</v>
      </c>
      <c r="AL41" s="27">
        <f t="shared" si="0"/>
        <v>0.99270685730133323</v>
      </c>
    </row>
    <row r="42" spans="1:38" ht="21.75" customHeight="1" x14ac:dyDescent="0.2">
      <c r="A42" s="62" t="s">
        <v>138</v>
      </c>
      <c r="B42" s="62"/>
      <c r="D42" s="26" t="s">
        <v>41</v>
      </c>
      <c r="F42" s="26" t="s">
        <v>41</v>
      </c>
      <c r="H42" s="26" t="s">
        <v>139</v>
      </c>
      <c r="J42" s="26" t="s">
        <v>140</v>
      </c>
      <c r="L42" s="27">
        <v>18</v>
      </c>
      <c r="N42" s="27">
        <v>18</v>
      </c>
      <c r="P42" s="18">
        <v>10000</v>
      </c>
      <c r="R42" s="18">
        <v>10001812500</v>
      </c>
      <c r="T42" s="18">
        <v>9998187500</v>
      </c>
      <c r="V42" s="18">
        <v>0</v>
      </c>
      <c r="X42" s="18">
        <v>0</v>
      </c>
      <c r="Z42" s="18">
        <v>10000</v>
      </c>
      <c r="AB42" s="18">
        <v>9998187500</v>
      </c>
      <c r="AD42" s="18">
        <v>0</v>
      </c>
      <c r="AF42" s="18">
        <v>0</v>
      </c>
      <c r="AH42" s="18">
        <v>0</v>
      </c>
      <c r="AJ42" s="18">
        <v>0</v>
      </c>
      <c r="AL42" s="27">
        <f t="shared" si="0"/>
        <v>0</v>
      </c>
    </row>
    <row r="43" spans="1:38" ht="21.75" customHeight="1" x14ac:dyDescent="0.2">
      <c r="A43" s="62" t="s">
        <v>141</v>
      </c>
      <c r="B43" s="62"/>
      <c r="D43" s="26" t="s">
        <v>41</v>
      </c>
      <c r="F43" s="26" t="s">
        <v>41</v>
      </c>
      <c r="H43" s="26" t="s">
        <v>142</v>
      </c>
      <c r="J43" s="26" t="s">
        <v>143</v>
      </c>
      <c r="L43" s="27">
        <v>18</v>
      </c>
      <c r="N43" s="27">
        <v>18</v>
      </c>
      <c r="P43" s="18">
        <v>25000</v>
      </c>
      <c r="R43" s="18">
        <v>19348506280</v>
      </c>
      <c r="T43" s="18">
        <v>19341493717</v>
      </c>
      <c r="V43" s="18">
        <v>0</v>
      </c>
      <c r="X43" s="18">
        <v>0</v>
      </c>
      <c r="Z43" s="18">
        <v>25000</v>
      </c>
      <c r="AB43" s="18">
        <v>18912071567</v>
      </c>
      <c r="AD43" s="18">
        <v>0</v>
      </c>
      <c r="AF43" s="18">
        <v>0</v>
      </c>
      <c r="AH43" s="18">
        <v>0</v>
      </c>
      <c r="AJ43" s="18">
        <v>0</v>
      </c>
      <c r="AL43" s="27">
        <f t="shared" si="0"/>
        <v>0</v>
      </c>
    </row>
    <row r="44" spans="1:38" ht="21.75" customHeight="1" x14ac:dyDescent="0.2">
      <c r="A44" s="62" t="s">
        <v>144</v>
      </c>
      <c r="B44" s="62"/>
      <c r="D44" s="26" t="s">
        <v>41</v>
      </c>
      <c r="F44" s="26" t="s">
        <v>41</v>
      </c>
      <c r="H44" s="26" t="s">
        <v>145</v>
      </c>
      <c r="J44" s="26" t="s">
        <v>146</v>
      </c>
      <c r="L44" s="27">
        <v>23</v>
      </c>
      <c r="N44" s="27">
        <v>23</v>
      </c>
      <c r="P44" s="18">
        <v>1500000</v>
      </c>
      <c r="R44" s="18">
        <v>1500000000000</v>
      </c>
      <c r="T44" s="18">
        <v>1499728125000</v>
      </c>
      <c r="V44" s="18">
        <v>0</v>
      </c>
      <c r="X44" s="18">
        <v>0</v>
      </c>
      <c r="Z44" s="18">
        <v>0</v>
      </c>
      <c r="AB44" s="18">
        <v>0</v>
      </c>
      <c r="AD44" s="18">
        <v>1500000</v>
      </c>
      <c r="AF44" s="18">
        <v>1000000</v>
      </c>
      <c r="AH44" s="18">
        <v>1500000000000</v>
      </c>
      <c r="AJ44" s="18">
        <v>1499728125000</v>
      </c>
      <c r="AL44" s="27">
        <f t="shared" si="0"/>
        <v>1.4890602859519997</v>
      </c>
    </row>
    <row r="45" spans="1:38" ht="21.75" customHeight="1" x14ac:dyDescent="0.2">
      <c r="A45" s="62" t="s">
        <v>147</v>
      </c>
      <c r="B45" s="62"/>
      <c r="D45" s="26" t="s">
        <v>41</v>
      </c>
      <c r="F45" s="26" t="s">
        <v>41</v>
      </c>
      <c r="H45" s="26" t="s">
        <v>148</v>
      </c>
      <c r="J45" s="26" t="s">
        <v>149</v>
      </c>
      <c r="L45" s="27">
        <v>18</v>
      </c>
      <c r="N45" s="27">
        <v>18</v>
      </c>
      <c r="P45" s="18">
        <v>3000</v>
      </c>
      <c r="R45" s="18">
        <v>2838529384</v>
      </c>
      <c r="T45" s="18">
        <v>2999456250</v>
      </c>
      <c r="V45" s="18">
        <v>0</v>
      </c>
      <c r="X45" s="18">
        <v>0</v>
      </c>
      <c r="Z45" s="18">
        <v>3000</v>
      </c>
      <c r="AB45" s="18">
        <v>2999456250</v>
      </c>
      <c r="AD45" s="18">
        <v>0</v>
      </c>
      <c r="AF45" s="18">
        <v>0</v>
      </c>
      <c r="AH45" s="18">
        <v>0</v>
      </c>
      <c r="AJ45" s="18">
        <v>0</v>
      </c>
      <c r="AL45" s="27">
        <f t="shared" si="0"/>
        <v>0</v>
      </c>
    </row>
    <row r="46" spans="1:38" ht="21.75" customHeight="1" x14ac:dyDescent="0.2">
      <c r="A46" s="62" t="s">
        <v>150</v>
      </c>
      <c r="B46" s="62"/>
      <c r="D46" s="26" t="s">
        <v>41</v>
      </c>
      <c r="F46" s="26" t="s">
        <v>41</v>
      </c>
      <c r="H46" s="26" t="s">
        <v>151</v>
      </c>
      <c r="J46" s="26" t="s">
        <v>152</v>
      </c>
      <c r="L46" s="27">
        <v>20.5</v>
      </c>
      <c r="N46" s="27">
        <v>20.5</v>
      </c>
      <c r="P46" s="18">
        <v>4000000</v>
      </c>
      <c r="R46" s="18">
        <v>4000000000000</v>
      </c>
      <c r="T46" s="18">
        <v>3999275000000</v>
      </c>
      <c r="V46" s="18">
        <v>0</v>
      </c>
      <c r="X46" s="18">
        <v>0</v>
      </c>
      <c r="Z46" s="18">
        <v>0</v>
      </c>
      <c r="AB46" s="18">
        <v>0</v>
      </c>
      <c r="AD46" s="18">
        <v>4000000</v>
      </c>
      <c r="AF46" s="18">
        <v>1000000</v>
      </c>
      <c r="AH46" s="18">
        <v>4000000000000</v>
      </c>
      <c r="AJ46" s="18">
        <v>3999275000000</v>
      </c>
      <c r="AL46" s="27">
        <f t="shared" si="0"/>
        <v>3.9708274292053329</v>
      </c>
    </row>
    <row r="47" spans="1:38" ht="21.75" customHeight="1" x14ac:dyDescent="0.2">
      <c r="A47" s="62" t="s">
        <v>153</v>
      </c>
      <c r="B47" s="62"/>
      <c r="D47" s="26" t="s">
        <v>41</v>
      </c>
      <c r="F47" s="26" t="s">
        <v>41</v>
      </c>
      <c r="H47" s="26" t="s">
        <v>66</v>
      </c>
      <c r="J47" s="26" t="s">
        <v>149</v>
      </c>
      <c r="L47" s="27">
        <v>18</v>
      </c>
      <c r="N47" s="27">
        <v>18</v>
      </c>
      <c r="P47" s="18">
        <v>2000</v>
      </c>
      <c r="R47" s="18">
        <v>1942983098</v>
      </c>
      <c r="T47" s="18">
        <v>1999637500</v>
      </c>
      <c r="V47" s="18">
        <v>0</v>
      </c>
      <c r="X47" s="18">
        <v>0</v>
      </c>
      <c r="Z47" s="18">
        <v>2000</v>
      </c>
      <c r="AB47" s="18">
        <v>1999637500</v>
      </c>
      <c r="AD47" s="18">
        <v>0</v>
      </c>
      <c r="AF47" s="18">
        <v>0</v>
      </c>
      <c r="AH47" s="18">
        <v>0</v>
      </c>
      <c r="AJ47" s="18">
        <v>0</v>
      </c>
      <c r="AL47" s="27">
        <f t="shared" si="0"/>
        <v>0</v>
      </c>
    </row>
    <row r="48" spans="1:38" ht="21.75" customHeight="1" x14ac:dyDescent="0.2">
      <c r="A48" s="62" t="s">
        <v>154</v>
      </c>
      <c r="B48" s="62"/>
      <c r="D48" s="26" t="s">
        <v>41</v>
      </c>
      <c r="F48" s="26" t="s">
        <v>41</v>
      </c>
      <c r="H48" s="26" t="s">
        <v>155</v>
      </c>
      <c r="J48" s="26" t="s">
        <v>156</v>
      </c>
      <c r="L48" s="27">
        <v>23</v>
      </c>
      <c r="N48" s="27">
        <v>23</v>
      </c>
      <c r="P48" s="18">
        <v>0</v>
      </c>
      <c r="R48" s="18">
        <v>0</v>
      </c>
      <c r="T48" s="18">
        <v>0</v>
      </c>
      <c r="V48" s="18">
        <v>4604052</v>
      </c>
      <c r="X48" s="18">
        <v>4250000401200</v>
      </c>
      <c r="Z48" s="18">
        <v>0</v>
      </c>
      <c r="AB48" s="18">
        <v>0</v>
      </c>
      <c r="AD48" s="18">
        <v>4604052</v>
      </c>
      <c r="AF48" s="18">
        <v>804100</v>
      </c>
      <c r="AH48" s="18">
        <v>4250000401200</v>
      </c>
      <c r="AJ48" s="18">
        <v>3701447204272</v>
      </c>
      <c r="AL48" s="27">
        <f t="shared" si="0"/>
        <v>3.6751181367819545</v>
      </c>
    </row>
    <row r="49" spans="1:38" ht="21.75" customHeight="1" x14ac:dyDescent="0.2">
      <c r="A49" s="63" t="s">
        <v>157</v>
      </c>
      <c r="B49" s="63"/>
      <c r="D49" s="26" t="s">
        <v>158</v>
      </c>
      <c r="F49" s="26" t="s">
        <v>158</v>
      </c>
      <c r="H49" s="26" t="s">
        <v>159</v>
      </c>
      <c r="J49" s="26" t="s">
        <v>160</v>
      </c>
      <c r="L49" s="27">
        <v>23</v>
      </c>
      <c r="N49" s="27">
        <v>23</v>
      </c>
      <c r="P49" s="18">
        <v>6000000</v>
      </c>
      <c r="R49" s="28">
        <v>6000000000000</v>
      </c>
      <c r="T49" s="28">
        <v>6000000000000</v>
      </c>
      <c r="V49" s="18">
        <v>0</v>
      </c>
      <c r="X49" s="28">
        <v>0</v>
      </c>
      <c r="Z49" s="18">
        <v>0</v>
      </c>
      <c r="AB49" s="28">
        <v>0</v>
      </c>
      <c r="AD49" s="18">
        <v>6000000</v>
      </c>
      <c r="AF49" s="18">
        <v>1000000</v>
      </c>
      <c r="AH49" s="28">
        <v>6000000000000</v>
      </c>
      <c r="AJ49" s="28">
        <v>6000000000000</v>
      </c>
      <c r="AL49" s="27">
        <f t="shared" si="0"/>
        <v>5.9573209082226155</v>
      </c>
    </row>
    <row r="50" spans="1:38" ht="21.75" customHeight="1" thickBot="1" x14ac:dyDescent="0.25">
      <c r="A50" s="56" t="s">
        <v>20</v>
      </c>
      <c r="B50" s="56"/>
      <c r="D50" s="18"/>
      <c r="F50" s="18"/>
      <c r="H50" s="18"/>
      <c r="J50" s="18"/>
      <c r="L50" s="18"/>
      <c r="N50" s="18"/>
      <c r="P50" s="18"/>
      <c r="R50" s="19">
        <v>85939003478430</v>
      </c>
      <c r="T50" s="19">
        <f>SUM(T9:T49)</f>
        <v>88808150628082</v>
      </c>
      <c r="V50" s="18"/>
      <c r="X50" s="19">
        <v>4250000401200</v>
      </c>
      <c r="Z50" s="18"/>
      <c r="AB50" s="19">
        <v>8134935278867</v>
      </c>
      <c r="AD50" s="18"/>
      <c r="AF50" s="18"/>
      <c r="AH50" s="19">
        <v>82290262286263</v>
      </c>
      <c r="AJ50" s="19">
        <f>SUM(AJ9:AJ49)</f>
        <v>85302297781445</v>
      </c>
      <c r="AL50" s="29">
        <f>SUM(AL9:AL49)</f>
        <v>84.695527015472308</v>
      </c>
    </row>
    <row r="51" spans="1:38" ht="13.5" thickTop="1" x14ac:dyDescent="0.2"/>
    <row r="53" spans="1:38" x14ac:dyDescent="0.2">
      <c r="AJ53" s="32"/>
    </row>
    <row r="54" spans="1:38" ht="18.75" x14ac:dyDescent="0.2">
      <c r="P54" s="18"/>
      <c r="Q54" s="18"/>
      <c r="R54" s="18"/>
      <c r="S54" s="18"/>
      <c r="T54" s="18"/>
      <c r="AJ54" s="18"/>
    </row>
  </sheetData>
  <mergeCells count="53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1"/>
  <sheetViews>
    <sheetView rightToLeft="1" workbookViewId="0">
      <selection activeCell="C11" sqref="C1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21.75" customHeight="1" x14ac:dyDescent="0.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ht="14.45" customHeight="1" x14ac:dyDescent="0.2">
      <c r="A4" s="59" t="s">
        <v>161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 ht="14.45" customHeight="1" x14ac:dyDescent="0.2">
      <c r="A5" s="59" t="s">
        <v>162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ht="14.45" customHeight="1" x14ac:dyDescent="0.2"/>
    <row r="7" spans="1:13" ht="14.45" customHeight="1" x14ac:dyDescent="0.2">
      <c r="C7" s="53" t="s">
        <v>9</v>
      </c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3" ht="14.45" customHeight="1" x14ac:dyDescent="0.2">
      <c r="A8" s="2" t="s">
        <v>163</v>
      </c>
      <c r="C8" s="4" t="s">
        <v>13</v>
      </c>
      <c r="D8" s="3"/>
      <c r="E8" s="4" t="s">
        <v>164</v>
      </c>
      <c r="F8" s="3"/>
      <c r="G8" s="4" t="s">
        <v>165</v>
      </c>
      <c r="H8" s="3"/>
      <c r="I8" s="4" t="s">
        <v>166</v>
      </c>
      <c r="J8" s="3"/>
      <c r="K8" s="4" t="s">
        <v>167</v>
      </c>
      <c r="L8" s="3"/>
      <c r="M8" s="4" t="s">
        <v>168</v>
      </c>
    </row>
    <row r="9" spans="1:13" ht="21.75" customHeight="1" x14ac:dyDescent="0.2">
      <c r="A9" s="7" t="s">
        <v>40</v>
      </c>
      <c r="C9" s="14">
        <v>3809800</v>
      </c>
      <c r="D9" s="15"/>
      <c r="E9" s="14">
        <v>4271465</v>
      </c>
      <c r="F9" s="15"/>
      <c r="G9" s="14">
        <v>4681691</v>
      </c>
      <c r="H9" s="15"/>
      <c r="I9" s="25" t="s">
        <v>169</v>
      </c>
      <c r="J9" s="15"/>
      <c r="K9" s="14">
        <v>17823375049680</v>
      </c>
      <c r="L9" s="15"/>
      <c r="M9" s="24" t="s">
        <v>170</v>
      </c>
    </row>
    <row r="10" spans="1:13" ht="21.75" customHeight="1" x14ac:dyDescent="0.2">
      <c r="A10" s="9" t="s">
        <v>77</v>
      </c>
      <c r="C10" s="18">
        <v>8000000</v>
      </c>
      <c r="D10" s="15"/>
      <c r="E10" s="18">
        <v>950000</v>
      </c>
      <c r="F10" s="15"/>
      <c r="G10" s="18">
        <v>870608</v>
      </c>
      <c r="H10" s="15"/>
      <c r="I10" s="27" t="s">
        <v>171</v>
      </c>
      <c r="J10" s="15"/>
      <c r="K10" s="28">
        <v>6963601618400</v>
      </c>
      <c r="L10" s="15"/>
      <c r="M10" s="26" t="s">
        <v>170</v>
      </c>
    </row>
    <row r="11" spans="1:13" ht="21.75" customHeight="1" x14ac:dyDescent="0.2">
      <c r="A11" s="6" t="s">
        <v>20</v>
      </c>
      <c r="C11" s="18"/>
      <c r="D11" s="15"/>
      <c r="E11" s="18"/>
      <c r="F11" s="15"/>
      <c r="G11" s="18"/>
      <c r="H11" s="15"/>
      <c r="I11" s="18"/>
      <c r="J11" s="15"/>
      <c r="K11" s="19">
        <v>24786976668080</v>
      </c>
      <c r="L11" s="15"/>
      <c r="M11" s="18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4"/>
  <sheetViews>
    <sheetView rightToLeft="1" topLeftCell="A4" workbookViewId="0">
      <selection activeCell="L16" sqref="L16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7.85546875" style="15" bestFit="1" customWidth="1"/>
    <col min="5" max="5" width="1.28515625" style="15" customWidth="1"/>
    <col min="6" max="6" width="18.85546875" style="15" bestFit="1" customWidth="1"/>
    <col min="7" max="7" width="1.28515625" style="15" customWidth="1"/>
    <col min="8" max="8" width="18.85546875" style="15" bestFit="1" customWidth="1"/>
    <col min="9" max="9" width="1.28515625" style="15" customWidth="1"/>
    <col min="10" max="10" width="18.5703125" style="15" bestFit="1" customWidth="1"/>
    <col min="11" max="11" width="1.28515625" style="15" customWidth="1"/>
    <col min="12" max="12" width="18.28515625" style="15" bestFit="1" customWidth="1"/>
    <col min="13" max="13" width="0.28515625" customWidth="1"/>
  </cols>
  <sheetData>
    <row r="1" spans="1:12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1.75" customHeight="1" x14ac:dyDescent="0.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4.45" customHeight="1" x14ac:dyDescent="0.2"/>
    <row r="5" spans="1:12" ht="14.45" customHeight="1" x14ac:dyDescent="0.2">
      <c r="A5" s="1" t="s">
        <v>172</v>
      </c>
      <c r="B5" s="59" t="s">
        <v>173</v>
      </c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 ht="14.45" customHeight="1" x14ac:dyDescent="0.2">
      <c r="D6" s="2" t="s">
        <v>7</v>
      </c>
      <c r="F6" s="53" t="s">
        <v>8</v>
      </c>
      <c r="G6" s="53"/>
      <c r="H6" s="53"/>
      <c r="J6" s="66" t="s">
        <v>9</v>
      </c>
      <c r="K6" s="66"/>
      <c r="L6" s="66"/>
    </row>
    <row r="7" spans="1:12" ht="14.45" customHeight="1" x14ac:dyDescent="0.2">
      <c r="D7" s="23"/>
      <c r="F7" s="23"/>
      <c r="G7" s="23"/>
      <c r="H7" s="23"/>
    </row>
    <row r="8" spans="1:12" ht="14.45" customHeight="1" x14ac:dyDescent="0.2">
      <c r="A8" s="53" t="s">
        <v>174</v>
      </c>
      <c r="B8" s="53"/>
      <c r="D8" s="2" t="s">
        <v>175</v>
      </c>
      <c r="F8" s="2" t="s">
        <v>176</v>
      </c>
      <c r="H8" s="2" t="s">
        <v>177</v>
      </c>
      <c r="J8" s="2" t="s">
        <v>175</v>
      </c>
      <c r="L8" s="2" t="s">
        <v>18</v>
      </c>
    </row>
    <row r="9" spans="1:12" ht="21.75" customHeight="1" x14ac:dyDescent="0.2">
      <c r="A9" s="68" t="s">
        <v>260</v>
      </c>
      <c r="B9" s="68"/>
      <c r="D9" s="14">
        <v>832077416</v>
      </c>
      <c r="F9" s="14">
        <v>589957609117</v>
      </c>
      <c r="H9" s="14">
        <v>118901978000</v>
      </c>
      <c r="J9" s="14">
        <v>471887708533</v>
      </c>
      <c r="L9" s="30">
        <f>J9/100716414180718</f>
        <v>4.6853108539615003E-3</v>
      </c>
    </row>
    <row r="10" spans="1:12" ht="21.75" customHeight="1" x14ac:dyDescent="0.2">
      <c r="A10" s="67" t="s">
        <v>261</v>
      </c>
      <c r="B10" s="67"/>
      <c r="D10" s="18">
        <v>6457376058</v>
      </c>
      <c r="F10" s="18">
        <v>26253246879789</v>
      </c>
      <c r="H10" s="18">
        <v>19094562946439</v>
      </c>
      <c r="J10" s="18">
        <v>7165141309408</v>
      </c>
      <c r="L10" s="31">
        <f t="shared" ref="L10:L20" si="0">J10/100716414180718</f>
        <v>7.1141743554843068E-2</v>
      </c>
    </row>
    <row r="11" spans="1:12" ht="21.75" customHeight="1" x14ac:dyDescent="0.2">
      <c r="A11" s="67" t="s">
        <v>266</v>
      </c>
      <c r="B11" s="67"/>
      <c r="D11" s="18">
        <v>727846222</v>
      </c>
      <c r="F11" s="18">
        <v>0</v>
      </c>
      <c r="H11" s="18">
        <v>630000</v>
      </c>
      <c r="J11" s="18">
        <v>727216222</v>
      </c>
      <c r="L11" s="31">
        <f t="shared" si="0"/>
        <v>7.2204340068654308E-6</v>
      </c>
    </row>
    <row r="12" spans="1:12" ht="21.75" customHeight="1" x14ac:dyDescent="0.2">
      <c r="A12" s="67" t="s">
        <v>264</v>
      </c>
      <c r="B12" s="67"/>
      <c r="D12" s="18">
        <v>95369727</v>
      </c>
      <c r="F12" s="18">
        <v>404192</v>
      </c>
      <c r="H12" s="18">
        <v>0</v>
      </c>
      <c r="J12" s="18">
        <v>95773919</v>
      </c>
      <c r="L12" s="31">
        <f t="shared" si="0"/>
        <v>9.5092661686853187E-7</v>
      </c>
    </row>
    <row r="13" spans="1:12" ht="21.75" customHeight="1" x14ac:dyDescent="0.2">
      <c r="A13" s="67" t="s">
        <v>267</v>
      </c>
      <c r="B13" s="67"/>
      <c r="D13" s="18">
        <v>288739809</v>
      </c>
      <c r="F13" s="18">
        <v>1223635</v>
      </c>
      <c r="H13" s="18">
        <v>630000</v>
      </c>
      <c r="J13" s="18">
        <v>289333444</v>
      </c>
      <c r="L13" s="31">
        <f t="shared" si="0"/>
        <v>2.8727536256487617E-6</v>
      </c>
    </row>
    <row r="14" spans="1:12" ht="21.75" customHeight="1" x14ac:dyDescent="0.2">
      <c r="A14" s="67" t="s">
        <v>268</v>
      </c>
      <c r="B14" s="67"/>
      <c r="D14" s="18">
        <v>3308552</v>
      </c>
      <c r="F14" s="18">
        <v>13990</v>
      </c>
      <c r="H14" s="18">
        <v>0</v>
      </c>
      <c r="J14" s="18">
        <v>3322542</v>
      </c>
      <c r="L14" s="31">
        <f t="shared" si="0"/>
        <v>3.2989081541746306E-8</v>
      </c>
    </row>
    <row r="15" spans="1:12" ht="21.75" customHeight="1" x14ac:dyDescent="0.2">
      <c r="A15" s="67" t="s">
        <v>269</v>
      </c>
      <c r="B15" s="67"/>
      <c r="D15" s="18">
        <v>20407496</v>
      </c>
      <c r="F15" s="18">
        <v>81277</v>
      </c>
      <c r="H15" s="18">
        <v>630000</v>
      </c>
      <c r="J15" s="18">
        <v>19858773</v>
      </c>
      <c r="L15" s="31">
        <f t="shared" si="0"/>
        <v>1.9717513934091124E-7</v>
      </c>
    </row>
    <row r="16" spans="1:12" ht="21.75" customHeight="1" x14ac:dyDescent="0.2">
      <c r="A16" s="67" t="s">
        <v>270</v>
      </c>
      <c r="B16" s="67"/>
      <c r="D16" s="18">
        <v>69080858</v>
      </c>
      <c r="F16" s="18">
        <v>0</v>
      </c>
      <c r="H16" s="18">
        <v>0</v>
      </c>
      <c r="J16" s="18">
        <v>69080858</v>
      </c>
      <c r="L16" s="31">
        <f t="shared" si="0"/>
        <v>6.8589473286892919E-7</v>
      </c>
    </row>
    <row r="17" spans="1:12" ht="21.75" customHeight="1" x14ac:dyDescent="0.2">
      <c r="A17" s="67" t="s">
        <v>265</v>
      </c>
      <c r="B17" s="67"/>
      <c r="D17" s="18">
        <v>654795090131</v>
      </c>
      <c r="F17" s="18">
        <v>679346668802</v>
      </c>
      <c r="H17" s="18">
        <v>1305059467808</v>
      </c>
      <c r="J17" s="18">
        <v>29082291125</v>
      </c>
      <c r="L17" s="31">
        <f t="shared" si="0"/>
        <v>2.8875423496329915E-4</v>
      </c>
    </row>
    <row r="18" spans="1:12" ht="21.75" customHeight="1" x14ac:dyDescent="0.2">
      <c r="A18" s="67" t="s">
        <v>271</v>
      </c>
      <c r="B18" s="67"/>
      <c r="D18" s="18">
        <v>108034095</v>
      </c>
      <c r="F18" s="18">
        <v>103879312806</v>
      </c>
      <c r="H18" s="18">
        <v>103986750000</v>
      </c>
      <c r="J18" s="18">
        <v>596901</v>
      </c>
      <c r="L18" s="31">
        <f t="shared" si="0"/>
        <v>5.9265513457316446E-9</v>
      </c>
    </row>
    <row r="19" spans="1:12" ht="21.75" customHeight="1" x14ac:dyDescent="0.2">
      <c r="A19" s="67" t="s">
        <v>263</v>
      </c>
      <c r="B19" s="67"/>
      <c r="D19" s="18">
        <v>5265175809015</v>
      </c>
      <c r="F19" s="18">
        <v>15715994032286</v>
      </c>
      <c r="H19" s="18">
        <v>15849403659000</v>
      </c>
      <c r="J19" s="18">
        <v>5131766182301</v>
      </c>
      <c r="L19" s="31">
        <f t="shared" si="0"/>
        <v>5.0952629956552489E-2</v>
      </c>
    </row>
    <row r="20" spans="1:12" ht="21.75" customHeight="1" x14ac:dyDescent="0.2">
      <c r="A20" s="67" t="s">
        <v>262</v>
      </c>
      <c r="B20" s="67"/>
      <c r="D20" s="18">
        <v>1079776394765</v>
      </c>
      <c r="F20" s="18">
        <v>229767643832</v>
      </c>
      <c r="H20" s="18">
        <v>430001380000</v>
      </c>
      <c r="J20" s="18">
        <v>879542658597</v>
      </c>
      <c r="L20" s="31">
        <f t="shared" si="0"/>
        <v>8.7328631162226882E-3</v>
      </c>
    </row>
    <row r="21" spans="1:12" ht="21.75" customHeight="1" thickBot="1" x14ac:dyDescent="0.25">
      <c r="A21" s="56" t="s">
        <v>20</v>
      </c>
      <c r="B21" s="56"/>
      <c r="D21" s="19">
        <f>SUM(D9:D20)</f>
        <v>7008349534144</v>
      </c>
      <c r="F21" s="19">
        <f>SUM(F9:F20)</f>
        <v>43572193869726</v>
      </c>
      <c r="H21" s="19">
        <f>SUM(H9:H20)</f>
        <v>36901918071247</v>
      </c>
      <c r="J21" s="19">
        <f>SUM(J9:J20)</f>
        <v>13678625332623</v>
      </c>
      <c r="L21" s="33">
        <f>SUM(L9:L20)</f>
        <v>0.13581326781629749</v>
      </c>
    </row>
    <row r="22" spans="1:12" ht="13.5" thickTop="1" x14ac:dyDescent="0.2"/>
    <row r="24" spans="1:12" x14ac:dyDescent="0.2">
      <c r="F24" s="32"/>
    </row>
  </sheetData>
  <mergeCells count="20">
    <mergeCell ref="A1:L1"/>
    <mergeCell ref="A2:L2"/>
    <mergeCell ref="A3:L3"/>
    <mergeCell ref="B5:L5"/>
    <mergeCell ref="F6:H6"/>
    <mergeCell ref="A21:B21"/>
    <mergeCell ref="J6:L6"/>
    <mergeCell ref="A20:B20"/>
    <mergeCell ref="A19:B19"/>
    <mergeCell ref="A15:B15"/>
    <mergeCell ref="A16:B16"/>
    <mergeCell ref="A17:B17"/>
    <mergeCell ref="A18:B18"/>
    <mergeCell ref="A11:B11"/>
    <mergeCell ref="A12:B12"/>
    <mergeCell ref="A13:B13"/>
    <mergeCell ref="A14:B14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8"/>
  <sheetViews>
    <sheetView rightToLeft="1" topLeftCell="A2" workbookViewId="0">
      <selection activeCell="F10" sqref="F10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5" max="15" width="17.5703125" bestFit="1" customWidth="1"/>
    <col min="17" max="17" width="18.7109375" customWidth="1"/>
  </cols>
  <sheetData>
    <row r="1" spans="1:17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7" ht="21.75" customHeight="1" x14ac:dyDescent="0.2">
      <c r="A2" s="58" t="s">
        <v>178</v>
      </c>
      <c r="B2" s="58"/>
      <c r="C2" s="58"/>
      <c r="D2" s="58"/>
      <c r="E2" s="58"/>
      <c r="F2" s="58"/>
      <c r="G2" s="58"/>
      <c r="H2" s="58"/>
      <c r="I2" s="58"/>
      <c r="J2" s="58"/>
    </row>
    <row r="3" spans="1:17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</row>
    <row r="4" spans="1:17" ht="14.45" customHeight="1" x14ac:dyDescent="0.2"/>
    <row r="5" spans="1:17" ht="29.1" customHeight="1" x14ac:dyDescent="0.2">
      <c r="A5" s="1" t="s">
        <v>179</v>
      </c>
      <c r="B5" s="59" t="s">
        <v>180</v>
      </c>
      <c r="C5" s="59"/>
      <c r="D5" s="59"/>
      <c r="E5" s="59"/>
      <c r="F5" s="59"/>
      <c r="G5" s="59"/>
      <c r="H5" s="59"/>
      <c r="I5" s="59"/>
      <c r="J5" s="59"/>
    </row>
    <row r="6" spans="1:17" ht="14.45" customHeight="1" x14ac:dyDescent="0.2"/>
    <row r="7" spans="1:17" ht="14.45" customHeight="1" x14ac:dyDescent="0.2">
      <c r="A7" s="53" t="s">
        <v>181</v>
      </c>
      <c r="B7" s="53"/>
      <c r="D7" s="2" t="s">
        <v>182</v>
      </c>
      <c r="F7" s="2" t="s">
        <v>175</v>
      </c>
      <c r="H7" s="2" t="s">
        <v>183</v>
      </c>
      <c r="J7" s="2" t="s">
        <v>184</v>
      </c>
    </row>
    <row r="8" spans="1:17" ht="21.75" customHeight="1" x14ac:dyDescent="0.2">
      <c r="A8" s="68" t="s">
        <v>185</v>
      </c>
      <c r="B8" s="68"/>
      <c r="D8" s="24" t="s">
        <v>186</v>
      </c>
      <c r="E8" s="15"/>
      <c r="F8" s="14">
        <f>'درآمد سرمایه گذاری در سهام'!J10</f>
        <v>3495151296</v>
      </c>
      <c r="G8" s="15"/>
      <c r="H8" s="25">
        <f>F8/F$13*100</f>
        <v>0.13586494066145743</v>
      </c>
      <c r="I8" s="15"/>
      <c r="J8" s="25">
        <f>F8/100716414180718*100</f>
        <v>3.4702896488436946E-3</v>
      </c>
      <c r="K8" s="15"/>
      <c r="L8" s="15"/>
      <c r="O8" s="21"/>
      <c r="Q8" s="21"/>
    </row>
    <row r="9" spans="1:17" ht="21.75" customHeight="1" x14ac:dyDescent="0.2">
      <c r="A9" s="67" t="s">
        <v>187</v>
      </c>
      <c r="B9" s="67"/>
      <c r="D9" s="26" t="s">
        <v>188</v>
      </c>
      <c r="E9" s="15"/>
      <c r="F9" s="18">
        <f>'درآمد سرمایه گذاری در صندوق'!J11</f>
        <v>50349139313</v>
      </c>
      <c r="G9" s="15"/>
      <c r="H9" s="39">
        <f t="shared" ref="H9:H12" si="0">F9/F$13*100</f>
        <v>1.9571921916355859</v>
      </c>
      <c r="I9" s="15"/>
      <c r="J9" s="39">
        <f t="shared" ref="J9:J12" si="1">F9/100716414180718*100</f>
        <v>4.999099672339135E-2</v>
      </c>
      <c r="K9" s="15"/>
      <c r="L9" s="15"/>
      <c r="O9" s="21"/>
      <c r="Q9" s="21"/>
    </row>
    <row r="10" spans="1:17" ht="21.75" customHeight="1" x14ac:dyDescent="0.2">
      <c r="A10" s="67" t="s">
        <v>189</v>
      </c>
      <c r="B10" s="67"/>
      <c r="D10" s="26" t="s">
        <v>190</v>
      </c>
      <c r="E10" s="15"/>
      <c r="F10" s="18">
        <f>'درآمد سرمایه گذاری در اوراق به'!J60</f>
        <v>2169531303041</v>
      </c>
      <c r="G10" s="15"/>
      <c r="H10" s="39">
        <f t="shared" si="0"/>
        <v>84.334901922036821</v>
      </c>
      <c r="I10" s="15"/>
      <c r="J10" s="39">
        <f t="shared" si="1"/>
        <v>2.1540990321082671</v>
      </c>
      <c r="K10" s="15"/>
      <c r="L10" s="15"/>
      <c r="O10" s="21"/>
      <c r="Q10" s="21"/>
    </row>
    <row r="11" spans="1:17" ht="21.75" customHeight="1" x14ac:dyDescent="0.2">
      <c r="A11" s="67" t="s">
        <v>191</v>
      </c>
      <c r="B11" s="67"/>
      <c r="D11" s="26" t="s">
        <v>192</v>
      </c>
      <c r="E11" s="15"/>
      <c r="F11" s="18">
        <f>'سود سپرده بانکی'!G20</f>
        <v>349079615972</v>
      </c>
      <c r="G11" s="15"/>
      <c r="H11" s="39">
        <f t="shared" si="0"/>
        <v>13.569564603523283</v>
      </c>
      <c r="I11" s="15"/>
      <c r="J11" s="39">
        <f t="shared" si="1"/>
        <v>0.34659654914405275</v>
      </c>
      <c r="K11" s="15"/>
      <c r="L11" s="15"/>
      <c r="O11" s="21"/>
      <c r="Q11" s="21"/>
    </row>
    <row r="12" spans="1:17" ht="21.75" customHeight="1" x14ac:dyDescent="0.2">
      <c r="A12" s="69" t="s">
        <v>193</v>
      </c>
      <c r="B12" s="69"/>
      <c r="D12" s="26" t="s">
        <v>194</v>
      </c>
      <c r="E12" s="15"/>
      <c r="F12" s="28">
        <f>'سایر درآمدها'!D11</f>
        <v>63704370</v>
      </c>
      <c r="G12" s="15"/>
      <c r="H12" s="39">
        <f t="shared" si="0"/>
        <v>2.4763421428511258E-3</v>
      </c>
      <c r="I12" s="15"/>
      <c r="J12" s="39">
        <f t="shared" si="1"/>
        <v>6.3251229224358253E-5</v>
      </c>
      <c r="K12" s="15"/>
      <c r="L12" s="15"/>
      <c r="O12" s="21"/>
      <c r="Q12" s="21"/>
    </row>
    <row r="13" spans="1:17" ht="21.75" customHeight="1" x14ac:dyDescent="0.2">
      <c r="A13" s="56" t="s">
        <v>20</v>
      </c>
      <c r="B13" s="56"/>
      <c r="D13" s="18"/>
      <c r="E13" s="15"/>
      <c r="F13" s="19">
        <f>SUM(F8:F12)</f>
        <v>2572518913992</v>
      </c>
      <c r="G13" s="15"/>
      <c r="H13" s="20">
        <f>SUM(H8:H12)</f>
        <v>100.00000000000001</v>
      </c>
      <c r="I13" s="15"/>
      <c r="J13" s="20">
        <f>SUM(J8:J12)</f>
        <v>2.5542201188537796</v>
      </c>
      <c r="K13" s="15"/>
      <c r="L13" s="15"/>
      <c r="O13" s="21"/>
      <c r="Q13" s="21"/>
    </row>
    <row r="14" spans="1:17" x14ac:dyDescent="0.2">
      <c r="Q14" s="21"/>
    </row>
    <row r="15" spans="1:17" x14ac:dyDescent="0.2">
      <c r="F15" s="21"/>
      <c r="Q15" s="21"/>
    </row>
    <row r="16" spans="1:17" x14ac:dyDescent="0.2">
      <c r="F16" s="21"/>
      <c r="Q16" s="21"/>
    </row>
    <row r="17" spans="6:17" x14ac:dyDescent="0.2">
      <c r="F17" s="21"/>
      <c r="Q17" s="21"/>
    </row>
    <row r="18" spans="6:17" x14ac:dyDescent="0.2">
      <c r="F18" s="21"/>
    </row>
    <row r="19" spans="6:17" x14ac:dyDescent="0.2">
      <c r="F19" s="21"/>
    </row>
    <row r="20" spans="6:17" x14ac:dyDescent="0.2">
      <c r="F20" s="21"/>
    </row>
    <row r="21" spans="6:17" x14ac:dyDescent="0.2">
      <c r="F21" s="21"/>
    </row>
    <row r="22" spans="6:17" x14ac:dyDescent="0.2">
      <c r="F22" s="21"/>
    </row>
    <row r="23" spans="6:17" x14ac:dyDescent="0.2">
      <c r="F23" s="21"/>
    </row>
    <row r="24" spans="6:17" x14ac:dyDescent="0.2">
      <c r="F24" s="47"/>
    </row>
    <row r="28" spans="6:17" x14ac:dyDescent="0.2">
      <c r="F28" s="21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11"/>
  <sheetViews>
    <sheetView rightToLeft="1" workbookViewId="0">
      <selection activeCell="L9" sqref="L9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42578125" bestFit="1" customWidth="1"/>
    <col min="7" max="7" width="1.28515625" customWidth="1"/>
    <col min="8" max="8" width="14.7109375" bestFit="1" customWidth="1"/>
    <col min="9" max="9" width="1.28515625" customWidth="1"/>
    <col min="10" max="10" width="14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5" width="1.28515625" customWidth="1"/>
    <col min="16" max="16" width="20.85546875" customWidth="1"/>
    <col min="17" max="17" width="2.140625" bestFit="1" customWidth="1"/>
    <col min="18" max="18" width="0.5703125" customWidth="1"/>
    <col min="19" max="19" width="15.85546875" bestFit="1" customWidth="1"/>
    <col min="20" max="20" width="1.28515625" customWidth="1"/>
    <col min="21" max="21" width="15.85546875" bestFit="1" customWidth="1"/>
    <col min="22" max="22" width="1.28515625" customWidth="1"/>
    <col min="23" max="23" width="17.28515625" bestFit="1" customWidth="1"/>
    <col min="24" max="24" width="0.28515625" customWidth="1"/>
    <col min="27" max="27" width="18.7109375" bestFit="1" customWidth="1"/>
  </cols>
  <sheetData>
    <row r="1" spans="1:27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7" ht="21.75" customHeight="1" x14ac:dyDescent="0.2">
      <c r="A2" s="58" t="s">
        <v>178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27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</row>
    <row r="4" spans="1:27" ht="14.45" customHeight="1" x14ac:dyDescent="0.2"/>
    <row r="5" spans="1:27" ht="14.45" customHeight="1" x14ac:dyDescent="0.2">
      <c r="A5" s="1" t="s">
        <v>195</v>
      </c>
      <c r="B5" s="59" t="s">
        <v>196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7" ht="14.45" customHeight="1" x14ac:dyDescent="0.2">
      <c r="D6" s="53" t="s">
        <v>197</v>
      </c>
      <c r="E6" s="53"/>
      <c r="F6" s="53"/>
      <c r="G6" s="53"/>
      <c r="H6" s="53"/>
      <c r="I6" s="53"/>
      <c r="J6" s="53"/>
      <c r="K6" s="53"/>
      <c r="L6" s="53"/>
      <c r="N6" s="53" t="s">
        <v>198</v>
      </c>
      <c r="O6" s="53"/>
      <c r="P6" s="53"/>
      <c r="Q6" s="53"/>
      <c r="R6" s="53"/>
      <c r="S6" s="53"/>
      <c r="T6" s="53"/>
      <c r="U6" s="53"/>
      <c r="V6" s="53"/>
      <c r="W6" s="53"/>
    </row>
    <row r="7" spans="1:27" ht="14.45" customHeight="1" x14ac:dyDescent="0.2">
      <c r="D7" s="3"/>
      <c r="E7" s="3"/>
      <c r="F7" s="3"/>
      <c r="G7" s="3"/>
      <c r="H7" s="3"/>
      <c r="I7" s="3"/>
      <c r="J7" s="57" t="s">
        <v>20</v>
      </c>
      <c r="K7" s="57"/>
      <c r="L7" s="57"/>
      <c r="N7" s="3"/>
      <c r="O7" s="3"/>
      <c r="P7" s="3"/>
      <c r="Q7" s="3"/>
      <c r="R7" s="3"/>
      <c r="S7" s="3"/>
      <c r="T7" s="3"/>
      <c r="U7" s="57" t="s">
        <v>20</v>
      </c>
      <c r="V7" s="57"/>
      <c r="W7" s="57"/>
    </row>
    <row r="8" spans="1:27" ht="14.45" customHeight="1" x14ac:dyDescent="0.2">
      <c r="A8" s="53" t="s">
        <v>199</v>
      </c>
      <c r="B8" s="53"/>
      <c r="D8" s="2" t="s">
        <v>200</v>
      </c>
      <c r="F8" s="2" t="s">
        <v>201</v>
      </c>
      <c r="H8" s="2" t="s">
        <v>202</v>
      </c>
      <c r="J8" s="4" t="s">
        <v>175</v>
      </c>
      <c r="K8" s="3"/>
      <c r="L8" s="4" t="s">
        <v>183</v>
      </c>
      <c r="N8" s="2" t="s">
        <v>200</v>
      </c>
      <c r="P8" s="70" t="s">
        <v>201</v>
      </c>
      <c r="Q8" s="70"/>
      <c r="S8" s="2" t="s">
        <v>202</v>
      </c>
      <c r="U8" s="4" t="s">
        <v>175</v>
      </c>
      <c r="V8" s="3"/>
      <c r="W8" s="4" t="s">
        <v>183</v>
      </c>
    </row>
    <row r="9" spans="1:27" ht="21.75" customHeight="1" x14ac:dyDescent="0.2">
      <c r="A9" s="54" t="s">
        <v>19</v>
      </c>
      <c r="B9" s="54"/>
      <c r="D9" s="16">
        <v>0</v>
      </c>
      <c r="E9" s="15"/>
      <c r="F9" s="16">
        <v>0</v>
      </c>
      <c r="G9" s="15"/>
      <c r="H9" s="16">
        <f>'درآمد ناشی از فروش'!I8</f>
        <v>3495151296</v>
      </c>
      <c r="I9" s="15"/>
      <c r="J9" s="16">
        <f>D9+F9+H9</f>
        <v>3495151296</v>
      </c>
      <c r="K9" s="15"/>
      <c r="L9" s="17">
        <f>J9/درآمد!F13*100</f>
        <v>0.13586494066145743</v>
      </c>
      <c r="M9" s="15"/>
      <c r="N9" s="16">
        <v>0</v>
      </c>
      <c r="O9" s="15"/>
      <c r="P9" s="55">
        <v>0</v>
      </c>
      <c r="Q9" s="55"/>
      <c r="R9" s="15"/>
      <c r="S9" s="16">
        <v>-22844722438</v>
      </c>
      <c r="T9" s="15"/>
      <c r="U9" s="16">
        <v>-22844722438</v>
      </c>
      <c r="V9" s="15"/>
      <c r="W9" s="17">
        <f>U9/19713651262318*100</f>
        <v>-0.11588275623839882</v>
      </c>
      <c r="AA9" s="34"/>
    </row>
    <row r="10" spans="1:27" ht="21.75" customHeight="1" thickBot="1" x14ac:dyDescent="0.25">
      <c r="A10" s="56" t="s">
        <v>20</v>
      </c>
      <c r="B10" s="56"/>
      <c r="D10" s="19">
        <v>0</v>
      </c>
      <c r="E10" s="15"/>
      <c r="F10" s="19">
        <v>0</v>
      </c>
      <c r="G10" s="15"/>
      <c r="H10" s="19">
        <f>SUM(H9)</f>
        <v>3495151296</v>
      </c>
      <c r="I10" s="15"/>
      <c r="J10" s="19">
        <f>SUM(J9)</f>
        <v>3495151296</v>
      </c>
      <c r="K10" s="15"/>
      <c r="L10" s="20">
        <f>SUM(L9)</f>
        <v>0.13586494066145743</v>
      </c>
      <c r="M10" s="15"/>
      <c r="N10" s="19">
        <v>0</v>
      </c>
      <c r="O10" s="15"/>
      <c r="P10" s="71">
        <v>0</v>
      </c>
      <c r="Q10" s="71"/>
      <c r="R10" s="15"/>
      <c r="S10" s="19">
        <v>-22844722438</v>
      </c>
      <c r="T10" s="15"/>
      <c r="U10" s="19">
        <v>-22844722438</v>
      </c>
      <c r="V10" s="15"/>
      <c r="W10" s="20">
        <f>SUM(W9)</f>
        <v>-0.11588275623839882</v>
      </c>
    </row>
    <row r="11" spans="1:27" ht="13.5" thickTop="1" x14ac:dyDescent="0.2"/>
  </sheetData>
  <mergeCells count="14">
    <mergeCell ref="A1:W1"/>
    <mergeCell ref="A2:W2"/>
    <mergeCell ref="A3:W3"/>
    <mergeCell ref="B5:W5"/>
    <mergeCell ref="D6:L6"/>
    <mergeCell ref="N6:W6"/>
    <mergeCell ref="A10:B10"/>
    <mergeCell ref="J7:L7"/>
    <mergeCell ref="U7:W7"/>
    <mergeCell ref="A8:B8"/>
    <mergeCell ref="P8:Q8"/>
    <mergeCell ref="A9:B9"/>
    <mergeCell ref="P9:Q9"/>
    <mergeCell ref="P10:Q10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11"/>
  <sheetViews>
    <sheetView rightToLeft="1" workbookViewId="0">
      <selection activeCell="H10" sqref="H1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5" bestFit="1" customWidth="1"/>
    <col min="11" max="11" width="1.28515625" customWidth="1"/>
    <col min="12" max="12" width="17.85546875" bestFit="1" customWidth="1"/>
    <col min="13" max="13" width="1.28515625" customWidth="1"/>
    <col min="14" max="14" width="16.28515625" bestFit="1" customWidth="1"/>
    <col min="15" max="16" width="1.28515625" customWidth="1"/>
    <col min="17" max="17" width="19" customWidth="1"/>
    <col min="18" max="18" width="1.28515625" customWidth="1"/>
    <col min="19" max="19" width="13.85546875" bestFit="1" customWidth="1"/>
    <col min="20" max="20" width="1.28515625" customWidth="1"/>
    <col min="21" max="21" width="13.85546875" bestFit="1" customWidth="1"/>
    <col min="22" max="22" width="1.28515625" customWidth="1"/>
    <col min="23" max="23" width="17.28515625" bestFit="1" customWidth="1"/>
    <col min="24" max="24" width="0.28515625" customWidth="1"/>
    <col min="27" max="27" width="18.28515625" customWidth="1"/>
  </cols>
  <sheetData>
    <row r="1" spans="1:27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7" ht="21.75" customHeight="1" x14ac:dyDescent="0.2">
      <c r="A2" s="58" t="s">
        <v>178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27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</row>
    <row r="4" spans="1:27" ht="14.45" customHeight="1" x14ac:dyDescent="0.2"/>
    <row r="5" spans="1:27" ht="14.45" customHeight="1" x14ac:dyDescent="0.2">
      <c r="A5" s="1" t="s">
        <v>203</v>
      </c>
      <c r="B5" s="59" t="s">
        <v>204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AA5" s="49"/>
    </row>
    <row r="6" spans="1:27" ht="14.45" customHeight="1" x14ac:dyDescent="0.2">
      <c r="D6" s="53" t="s">
        <v>197</v>
      </c>
      <c r="E6" s="53"/>
      <c r="F6" s="53"/>
      <c r="G6" s="53"/>
      <c r="H6" s="53"/>
      <c r="I6" s="53"/>
      <c r="J6" s="53"/>
      <c r="K6" s="53"/>
      <c r="L6" s="53"/>
      <c r="N6" s="53" t="s">
        <v>198</v>
      </c>
      <c r="O6" s="53"/>
      <c r="P6" s="53"/>
      <c r="Q6" s="53"/>
      <c r="R6" s="53"/>
      <c r="S6" s="53"/>
      <c r="T6" s="53"/>
      <c r="U6" s="53"/>
      <c r="V6" s="53"/>
      <c r="W6" s="53"/>
      <c r="AA6" s="49"/>
    </row>
    <row r="7" spans="1:27" ht="14.45" customHeight="1" x14ac:dyDescent="0.2">
      <c r="D7" s="3"/>
      <c r="E7" s="3"/>
      <c r="F7" s="3"/>
      <c r="G7" s="3"/>
      <c r="H7" s="3"/>
      <c r="I7" s="3"/>
      <c r="J7" s="57" t="s">
        <v>20</v>
      </c>
      <c r="K7" s="57"/>
      <c r="L7" s="57"/>
      <c r="N7" s="3"/>
      <c r="O7" s="3"/>
      <c r="P7" s="3"/>
      <c r="Q7" s="3"/>
      <c r="R7" s="3"/>
      <c r="S7" s="3"/>
      <c r="T7" s="3"/>
      <c r="U7" s="57" t="s">
        <v>20</v>
      </c>
      <c r="V7" s="57"/>
      <c r="W7" s="57"/>
      <c r="AA7" s="49"/>
    </row>
    <row r="8" spans="1:27" ht="14.45" customHeight="1" x14ac:dyDescent="0.2">
      <c r="A8" s="53" t="s">
        <v>27</v>
      </c>
      <c r="B8" s="53"/>
      <c r="D8" s="2" t="s">
        <v>205</v>
      </c>
      <c r="F8" s="2" t="s">
        <v>201</v>
      </c>
      <c r="H8" s="2" t="s">
        <v>202</v>
      </c>
      <c r="J8" s="4" t="s">
        <v>175</v>
      </c>
      <c r="K8" s="3"/>
      <c r="L8" s="12" t="s">
        <v>183</v>
      </c>
      <c r="N8" s="2" t="s">
        <v>205</v>
      </c>
      <c r="P8" s="53" t="s">
        <v>201</v>
      </c>
      <c r="Q8" s="53"/>
      <c r="S8" s="2" t="s">
        <v>202</v>
      </c>
      <c r="U8" s="4" t="s">
        <v>175</v>
      </c>
      <c r="V8" s="3"/>
      <c r="W8" s="12" t="s">
        <v>183</v>
      </c>
      <c r="AA8" s="49"/>
    </row>
    <row r="9" spans="1:27" ht="21.75" customHeight="1" x14ac:dyDescent="0.2">
      <c r="A9" s="68" t="s">
        <v>206</v>
      </c>
      <c r="B9" s="68"/>
      <c r="D9" s="14">
        <v>0</v>
      </c>
      <c r="E9" s="15"/>
      <c r="F9" s="14">
        <v>0</v>
      </c>
      <c r="G9" s="15"/>
      <c r="H9" s="14">
        <v>0</v>
      </c>
      <c r="I9" s="15"/>
      <c r="J9" s="14">
        <v>0</v>
      </c>
      <c r="K9" s="15"/>
      <c r="L9" s="48">
        <f>J9/درآمد!F$13*100</f>
        <v>0</v>
      </c>
      <c r="M9" s="15"/>
      <c r="N9" s="14">
        <v>0</v>
      </c>
      <c r="O9" s="15"/>
      <c r="P9" s="55">
        <v>0</v>
      </c>
      <c r="Q9" s="55"/>
      <c r="R9" s="15"/>
      <c r="S9" s="14">
        <v>1528384000</v>
      </c>
      <c r="T9" s="15"/>
      <c r="U9" s="14">
        <v>1528384000</v>
      </c>
      <c r="V9" s="15"/>
      <c r="W9" s="48">
        <f>U9/19713651262318*100</f>
        <v>7.7529219709869587E-3</v>
      </c>
      <c r="X9" s="15"/>
      <c r="Y9" s="15"/>
      <c r="AA9" s="34"/>
    </row>
    <row r="10" spans="1:27" ht="21.75" customHeight="1" x14ac:dyDescent="0.2">
      <c r="A10" s="69" t="s">
        <v>30</v>
      </c>
      <c r="B10" s="69"/>
      <c r="D10" s="28">
        <v>0</v>
      </c>
      <c r="E10" s="15"/>
      <c r="F10" s="28">
        <v>50349139313</v>
      </c>
      <c r="G10" s="15"/>
      <c r="H10" s="28">
        <v>0</v>
      </c>
      <c r="I10" s="15"/>
      <c r="J10" s="28">
        <v>50349139313</v>
      </c>
      <c r="K10" s="15"/>
      <c r="L10" s="39">
        <f>J10/درآمد!F$13*100</f>
        <v>1.9571921916355859</v>
      </c>
      <c r="M10" s="15"/>
      <c r="N10" s="28">
        <v>0</v>
      </c>
      <c r="O10" s="15"/>
      <c r="P10" s="72">
        <v>-77309977</v>
      </c>
      <c r="Q10" s="73"/>
      <c r="R10" s="15"/>
      <c r="S10" s="28">
        <v>0</v>
      </c>
      <c r="T10" s="15"/>
      <c r="U10" s="28">
        <v>-77309977</v>
      </c>
      <c r="V10" s="15"/>
      <c r="W10" s="39">
        <f>U10/19713651262318*100</f>
        <v>-3.9216467802580788E-4</v>
      </c>
      <c r="X10" s="15"/>
      <c r="Y10" s="15"/>
    </row>
    <row r="11" spans="1:27" ht="21.75" customHeight="1" x14ac:dyDescent="0.2">
      <c r="A11" s="56" t="s">
        <v>20</v>
      </c>
      <c r="B11" s="56"/>
      <c r="D11" s="19">
        <v>0</v>
      </c>
      <c r="E11" s="15"/>
      <c r="F11" s="19">
        <v>50349139313</v>
      </c>
      <c r="G11" s="15"/>
      <c r="H11" s="19">
        <v>0</v>
      </c>
      <c r="I11" s="15"/>
      <c r="J11" s="19">
        <v>50349139313</v>
      </c>
      <c r="K11" s="15"/>
      <c r="L11" s="20">
        <f>SUM(L9:L10)</f>
        <v>1.9571921916355859</v>
      </c>
      <c r="M11" s="15"/>
      <c r="N11" s="19">
        <v>0</v>
      </c>
      <c r="O11" s="15"/>
      <c r="P11" s="15"/>
      <c r="Q11" s="19">
        <v>-77309977</v>
      </c>
      <c r="R11" s="15"/>
      <c r="S11" s="19">
        <v>1528384000</v>
      </c>
      <c r="T11" s="15"/>
      <c r="U11" s="19">
        <v>1451074023</v>
      </c>
      <c r="V11" s="15"/>
      <c r="W11" s="20">
        <f>SUM(W9:W10)</f>
        <v>7.3607572929611509E-3</v>
      </c>
      <c r="X11" s="15"/>
      <c r="Y11" s="15"/>
    </row>
  </sheetData>
  <mergeCells count="15">
    <mergeCell ref="A1:W1"/>
    <mergeCell ref="A2:W2"/>
    <mergeCell ref="A3:W3"/>
    <mergeCell ref="B5:W5"/>
    <mergeCell ref="D6:L6"/>
    <mergeCell ref="N6:W6"/>
    <mergeCell ref="A10:B10"/>
    <mergeCell ref="P10:Q10"/>
    <mergeCell ref="A11:B11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67"/>
  <sheetViews>
    <sheetView rightToLeft="1" topLeftCell="A46" workbookViewId="0">
      <selection activeCell="J56" sqref="J56"/>
    </sheetView>
  </sheetViews>
  <sheetFormatPr defaultRowHeight="12.75" x14ac:dyDescent="0.2"/>
  <cols>
    <col min="1" max="1" width="5.140625" customWidth="1"/>
    <col min="2" max="2" width="31.5703125" customWidth="1"/>
    <col min="3" max="3" width="1.28515625" customWidth="1"/>
    <col min="4" max="4" width="17.7109375" style="43" bestFit="1" customWidth="1"/>
    <col min="5" max="5" width="1.28515625" style="43" customWidth="1"/>
    <col min="6" max="6" width="17" style="43" bestFit="1" customWidth="1"/>
    <col min="7" max="7" width="1.28515625" style="43" customWidth="1"/>
    <col min="8" max="8" width="16" style="43" bestFit="1" customWidth="1"/>
    <col min="9" max="9" width="1.28515625" style="43" customWidth="1"/>
    <col min="10" max="10" width="17.7109375" style="43" bestFit="1" customWidth="1"/>
    <col min="11" max="11" width="1.28515625" style="43" customWidth="1"/>
    <col min="12" max="12" width="18.7109375" style="43" bestFit="1" customWidth="1"/>
    <col min="13" max="13" width="1.28515625" style="43" customWidth="1"/>
    <col min="14" max="14" width="18.5703125" style="43" bestFit="1" customWidth="1"/>
    <col min="15" max="15" width="1.28515625" style="43" customWidth="1"/>
    <col min="16" max="16" width="16.140625" style="43" bestFit="1" customWidth="1"/>
    <col min="17" max="17" width="1.28515625" style="43" customWidth="1"/>
    <col min="18" max="18" width="18.85546875" style="43" bestFit="1" customWidth="1"/>
    <col min="19" max="19" width="0.28515625" customWidth="1"/>
  </cols>
  <sheetData>
    <row r="1" spans="1:18" ht="29.1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18" ht="21.75" customHeight="1" x14ac:dyDescent="0.2">
      <c r="A2" s="58" t="s">
        <v>178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8" ht="21.75" customHeight="1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8" ht="14.45" customHeight="1" x14ac:dyDescent="0.2"/>
    <row r="5" spans="1:18" ht="14.45" customHeight="1" x14ac:dyDescent="0.2">
      <c r="A5" s="1" t="s">
        <v>207</v>
      </c>
      <c r="B5" s="59" t="s">
        <v>208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14.45" customHeight="1" x14ac:dyDescent="0.2">
      <c r="D6" s="53" t="s">
        <v>197</v>
      </c>
      <c r="E6" s="53"/>
      <c r="F6" s="53"/>
      <c r="G6" s="53"/>
      <c r="H6" s="53"/>
      <c r="I6" s="53"/>
      <c r="J6" s="53"/>
      <c r="L6" s="53" t="s">
        <v>198</v>
      </c>
      <c r="M6" s="53"/>
      <c r="N6" s="53"/>
      <c r="O6" s="53"/>
      <c r="P6" s="53"/>
      <c r="Q6" s="53"/>
      <c r="R6" s="53"/>
    </row>
    <row r="7" spans="1:18" ht="14.45" customHeight="1" x14ac:dyDescent="0.2">
      <c r="D7" s="44"/>
      <c r="E7" s="44"/>
      <c r="F7" s="44"/>
      <c r="G7" s="44"/>
      <c r="H7" s="44"/>
      <c r="I7" s="44"/>
      <c r="J7" s="44"/>
      <c r="L7" s="44"/>
      <c r="M7" s="44"/>
      <c r="N7" s="44"/>
      <c r="O7" s="44"/>
      <c r="P7" s="44"/>
      <c r="Q7" s="44"/>
      <c r="R7" s="44"/>
    </row>
    <row r="8" spans="1:18" ht="14.45" customHeight="1" x14ac:dyDescent="0.2">
      <c r="A8" s="53" t="s">
        <v>209</v>
      </c>
      <c r="B8" s="53"/>
      <c r="D8" s="2" t="s">
        <v>210</v>
      </c>
      <c r="F8" s="2" t="s">
        <v>201</v>
      </c>
      <c r="H8" s="2" t="s">
        <v>202</v>
      </c>
      <c r="J8" s="2" t="s">
        <v>20</v>
      </c>
      <c r="L8" s="2" t="s">
        <v>210</v>
      </c>
      <c r="N8" s="2" t="s">
        <v>201</v>
      </c>
      <c r="P8" s="2" t="s">
        <v>202</v>
      </c>
      <c r="R8" s="2" t="s">
        <v>20</v>
      </c>
    </row>
    <row r="9" spans="1:18" ht="21.75" customHeight="1" x14ac:dyDescent="0.2">
      <c r="A9" s="68" t="s">
        <v>68</v>
      </c>
      <c r="B9" s="68"/>
      <c r="D9" s="14">
        <v>37390049</v>
      </c>
      <c r="E9" s="15"/>
      <c r="F9" s="14">
        <v>0</v>
      </c>
      <c r="G9" s="15"/>
      <c r="H9" s="14">
        <f>'درآمد ناشی از فروش'!I10</f>
        <v>3</v>
      </c>
      <c r="I9" s="15"/>
      <c r="J9" s="14">
        <f>D9+F9+H9</f>
        <v>37390052</v>
      </c>
      <c r="K9" s="15"/>
      <c r="L9" s="14">
        <v>37390049</v>
      </c>
      <c r="M9" s="15"/>
      <c r="N9" s="14">
        <v>0</v>
      </c>
      <c r="O9" s="15"/>
      <c r="P9" s="14">
        <v>-992153</v>
      </c>
      <c r="Q9" s="15"/>
      <c r="R9" s="14">
        <f>L9+N9+P9</f>
        <v>36397896</v>
      </c>
    </row>
    <row r="10" spans="1:18" ht="21.75" customHeight="1" x14ac:dyDescent="0.2">
      <c r="A10" s="67" t="s">
        <v>81</v>
      </c>
      <c r="B10" s="67"/>
      <c r="D10" s="18">
        <v>13351456</v>
      </c>
      <c r="E10" s="15"/>
      <c r="F10" s="18">
        <v>0</v>
      </c>
      <c r="G10" s="15"/>
      <c r="H10" s="18">
        <f>'درآمد ناشی از فروش'!I11</f>
        <v>-14037454</v>
      </c>
      <c r="I10" s="15"/>
      <c r="J10" s="18">
        <f>D10+F10+H10</f>
        <v>-685998</v>
      </c>
      <c r="K10" s="15"/>
      <c r="L10" s="18">
        <v>13351456</v>
      </c>
      <c r="M10" s="15"/>
      <c r="N10" s="18">
        <v>0</v>
      </c>
      <c r="O10" s="15"/>
      <c r="P10" s="18">
        <v>-14428954</v>
      </c>
      <c r="Q10" s="15"/>
      <c r="R10" s="34">
        <f>L10+N10+P10</f>
        <v>-1077498</v>
      </c>
    </row>
    <row r="11" spans="1:18" ht="21.75" customHeight="1" x14ac:dyDescent="0.2">
      <c r="A11" s="67" t="s">
        <v>87</v>
      </c>
      <c r="B11" s="67"/>
      <c r="D11" s="18">
        <v>16889712</v>
      </c>
      <c r="E11" s="15"/>
      <c r="F11" s="18">
        <v>0</v>
      </c>
      <c r="G11" s="15"/>
      <c r="H11" s="18">
        <f>'درآمد ناشی از فروش'!I12</f>
        <v>2</v>
      </c>
      <c r="I11" s="15"/>
      <c r="J11" s="18">
        <f t="shared" ref="J11:J59" si="0">D11+F11+H11</f>
        <v>16889714</v>
      </c>
      <c r="K11" s="15"/>
      <c r="L11" s="18">
        <v>16889712</v>
      </c>
      <c r="M11" s="15"/>
      <c r="N11" s="18">
        <v>0</v>
      </c>
      <c r="O11" s="15"/>
      <c r="P11" s="18">
        <v>-470160</v>
      </c>
      <c r="Q11" s="15"/>
      <c r="R11" s="34">
        <f t="shared" ref="R11:R59" si="1">L11+N11+P11</f>
        <v>16419552</v>
      </c>
    </row>
    <row r="12" spans="1:18" ht="21.75" customHeight="1" x14ac:dyDescent="0.2">
      <c r="A12" s="67" t="s">
        <v>111</v>
      </c>
      <c r="B12" s="67"/>
      <c r="D12" s="18">
        <v>71779372</v>
      </c>
      <c r="E12" s="15"/>
      <c r="F12" s="18">
        <v>0</v>
      </c>
      <c r="G12" s="15"/>
      <c r="H12" s="18">
        <f>'درآمد ناشی از فروش'!I13</f>
        <v>-249954687</v>
      </c>
      <c r="I12" s="15"/>
      <c r="J12" s="18">
        <f t="shared" si="0"/>
        <v>-178175315</v>
      </c>
      <c r="K12" s="15"/>
      <c r="L12" s="18">
        <v>71779372</v>
      </c>
      <c r="M12" s="15"/>
      <c r="N12" s="18">
        <v>0</v>
      </c>
      <c r="O12" s="15"/>
      <c r="P12" s="18">
        <v>-251767187</v>
      </c>
      <c r="Q12" s="15"/>
      <c r="R12" s="34">
        <f t="shared" si="1"/>
        <v>-179987815</v>
      </c>
    </row>
    <row r="13" spans="1:18" ht="21.75" customHeight="1" x14ac:dyDescent="0.2">
      <c r="A13" s="67" t="s">
        <v>138</v>
      </c>
      <c r="B13" s="67"/>
      <c r="D13" s="18">
        <v>131558981</v>
      </c>
      <c r="E13" s="15"/>
      <c r="F13" s="18">
        <v>0</v>
      </c>
      <c r="G13" s="15"/>
      <c r="H13" s="18">
        <f>'درآمد ناشی از فروش'!I14</f>
        <v>0</v>
      </c>
      <c r="I13" s="15"/>
      <c r="J13" s="18">
        <f t="shared" si="0"/>
        <v>131558981</v>
      </c>
      <c r="K13" s="15"/>
      <c r="L13" s="18">
        <v>131558981</v>
      </c>
      <c r="M13" s="15"/>
      <c r="N13" s="18">
        <v>0</v>
      </c>
      <c r="O13" s="15"/>
      <c r="P13" s="18">
        <v>-3625000</v>
      </c>
      <c r="Q13" s="15"/>
      <c r="R13" s="34">
        <f t="shared" si="1"/>
        <v>127933981</v>
      </c>
    </row>
    <row r="14" spans="1:18" ht="21.75" customHeight="1" x14ac:dyDescent="0.2">
      <c r="A14" s="67" t="s">
        <v>84</v>
      </c>
      <c r="B14" s="67"/>
      <c r="D14" s="18">
        <v>54421848</v>
      </c>
      <c r="E14" s="15"/>
      <c r="F14" s="18">
        <v>0</v>
      </c>
      <c r="G14" s="15"/>
      <c r="H14" s="18">
        <f>'درآمد ناشی از فروش'!I15</f>
        <v>1</v>
      </c>
      <c r="I14" s="15"/>
      <c r="J14" s="18">
        <f t="shared" si="0"/>
        <v>54421849</v>
      </c>
      <c r="K14" s="15"/>
      <c r="L14" s="18">
        <v>54421848</v>
      </c>
      <c r="M14" s="15"/>
      <c r="N14" s="18">
        <v>0</v>
      </c>
      <c r="O14" s="15"/>
      <c r="P14" s="18">
        <v>-1331824</v>
      </c>
      <c r="Q14" s="15"/>
      <c r="R14" s="34">
        <f t="shared" si="1"/>
        <v>53090024</v>
      </c>
    </row>
    <row r="15" spans="1:18" ht="21.75" customHeight="1" x14ac:dyDescent="0.2">
      <c r="A15" s="67" t="s">
        <v>56</v>
      </c>
      <c r="B15" s="67"/>
      <c r="D15" s="18">
        <v>565831012</v>
      </c>
      <c r="E15" s="15"/>
      <c r="F15" s="18">
        <v>0</v>
      </c>
      <c r="G15" s="15"/>
      <c r="H15" s="18">
        <f>'درآمد ناشی از فروش'!I16</f>
        <v>0</v>
      </c>
      <c r="I15" s="15"/>
      <c r="J15" s="18">
        <f t="shared" si="0"/>
        <v>565831012</v>
      </c>
      <c r="K15" s="15"/>
      <c r="L15" s="18">
        <v>565831012</v>
      </c>
      <c r="M15" s="15"/>
      <c r="N15" s="18">
        <v>0</v>
      </c>
      <c r="O15" s="15"/>
      <c r="P15" s="18">
        <v>-13122500</v>
      </c>
      <c r="Q15" s="15"/>
      <c r="R15" s="34">
        <f t="shared" si="1"/>
        <v>552708512</v>
      </c>
    </row>
    <row r="16" spans="1:18" ht="21.75" customHeight="1" x14ac:dyDescent="0.2">
      <c r="A16" s="67" t="s">
        <v>78</v>
      </c>
      <c r="B16" s="67"/>
      <c r="D16" s="18">
        <v>30079918</v>
      </c>
      <c r="E16" s="15"/>
      <c r="F16" s="18">
        <v>0</v>
      </c>
      <c r="G16" s="15"/>
      <c r="H16" s="18">
        <f>'درآمد ناشی از فروش'!I17</f>
        <v>1</v>
      </c>
      <c r="I16" s="15"/>
      <c r="J16" s="18">
        <f t="shared" si="0"/>
        <v>30079919</v>
      </c>
      <c r="K16" s="15"/>
      <c r="L16" s="18">
        <v>30079918</v>
      </c>
      <c r="M16" s="15"/>
      <c r="N16" s="18">
        <v>0</v>
      </c>
      <c r="O16" s="15"/>
      <c r="P16" s="18">
        <v>-638028</v>
      </c>
      <c r="Q16" s="15"/>
      <c r="R16" s="34">
        <f t="shared" si="1"/>
        <v>29441890</v>
      </c>
    </row>
    <row r="17" spans="1:18" ht="21.75" customHeight="1" x14ac:dyDescent="0.2">
      <c r="A17" s="67" t="s">
        <v>141</v>
      </c>
      <c r="B17" s="67"/>
      <c r="D17" s="18">
        <v>12418032</v>
      </c>
      <c r="E17" s="15"/>
      <c r="F17" s="18">
        <v>0</v>
      </c>
      <c r="G17" s="15"/>
      <c r="H17" s="18">
        <f>'درآمد ناشی از فروش'!I18</f>
        <v>-429422151</v>
      </c>
      <c r="I17" s="15"/>
      <c r="J17" s="18">
        <f t="shared" si="0"/>
        <v>-417004119</v>
      </c>
      <c r="K17" s="15"/>
      <c r="L17" s="18">
        <v>12418032</v>
      </c>
      <c r="M17" s="15"/>
      <c r="N17" s="18">
        <v>0</v>
      </c>
      <c r="O17" s="15"/>
      <c r="P17" s="18">
        <v>-436434713</v>
      </c>
      <c r="Q17" s="15"/>
      <c r="R17" s="34">
        <f t="shared" si="1"/>
        <v>-424016681</v>
      </c>
    </row>
    <row r="18" spans="1:18" ht="21.75" customHeight="1" x14ac:dyDescent="0.2">
      <c r="A18" s="67" t="s">
        <v>96</v>
      </c>
      <c r="B18" s="67"/>
      <c r="D18" s="18">
        <v>15106552</v>
      </c>
      <c r="E18" s="15"/>
      <c r="F18" s="18">
        <v>0</v>
      </c>
      <c r="G18" s="15"/>
      <c r="H18" s="18">
        <f>'درآمد ناشی از فروش'!I19</f>
        <v>2</v>
      </c>
      <c r="I18" s="15"/>
      <c r="J18" s="18">
        <f t="shared" si="0"/>
        <v>15106554</v>
      </c>
      <c r="K18" s="15"/>
      <c r="L18" s="18">
        <v>15106552</v>
      </c>
      <c r="M18" s="15"/>
      <c r="N18" s="18">
        <v>0</v>
      </c>
      <c r="O18" s="15"/>
      <c r="P18" s="18">
        <v>-363791</v>
      </c>
      <c r="Q18" s="15"/>
      <c r="R18" s="34">
        <f t="shared" si="1"/>
        <v>14742761</v>
      </c>
    </row>
    <row r="19" spans="1:18" ht="21.75" customHeight="1" x14ac:dyDescent="0.2">
      <c r="A19" s="67" t="s">
        <v>62</v>
      </c>
      <c r="B19" s="67"/>
      <c r="D19" s="18">
        <v>0</v>
      </c>
      <c r="E19" s="15"/>
      <c r="F19" s="18">
        <v>0</v>
      </c>
      <c r="G19" s="15"/>
      <c r="H19" s="18">
        <f>'درآمد ناشی از فروش'!I20</f>
        <v>717548896</v>
      </c>
      <c r="I19" s="15"/>
      <c r="J19" s="18">
        <f t="shared" si="0"/>
        <v>717548896</v>
      </c>
      <c r="K19" s="15"/>
      <c r="L19" s="18">
        <v>0</v>
      </c>
      <c r="M19" s="15"/>
      <c r="N19" s="18">
        <v>0</v>
      </c>
      <c r="O19" s="15"/>
      <c r="P19" s="18">
        <v>12495378777</v>
      </c>
      <c r="Q19" s="15"/>
      <c r="R19" s="34">
        <f t="shared" si="1"/>
        <v>12495378777</v>
      </c>
    </row>
    <row r="20" spans="1:18" ht="21.75" customHeight="1" x14ac:dyDescent="0.2">
      <c r="A20" s="67" t="s">
        <v>90</v>
      </c>
      <c r="B20" s="67"/>
      <c r="D20" s="18">
        <v>51365979</v>
      </c>
      <c r="E20" s="15"/>
      <c r="F20" s="18">
        <v>0</v>
      </c>
      <c r="G20" s="15"/>
      <c r="H20" s="18">
        <f>'درآمد ناشی از فروش'!I21:I21</f>
        <v>4</v>
      </c>
      <c r="I20" s="15"/>
      <c r="J20" s="18">
        <f t="shared" si="0"/>
        <v>51365983</v>
      </c>
      <c r="K20" s="15"/>
      <c r="L20" s="18">
        <v>51365979</v>
      </c>
      <c r="M20" s="15"/>
      <c r="N20" s="18">
        <v>0</v>
      </c>
      <c r="O20" s="15"/>
      <c r="P20" s="18">
        <v>-968702</v>
      </c>
      <c r="Q20" s="15"/>
      <c r="R20" s="34">
        <f t="shared" si="1"/>
        <v>50397277</v>
      </c>
    </row>
    <row r="21" spans="1:18" ht="21.75" customHeight="1" x14ac:dyDescent="0.2">
      <c r="A21" s="67" t="s">
        <v>153</v>
      </c>
      <c r="B21" s="67"/>
      <c r="D21" s="18">
        <v>25787211</v>
      </c>
      <c r="E21" s="15"/>
      <c r="F21" s="18">
        <v>0</v>
      </c>
      <c r="G21" s="15"/>
      <c r="H21" s="18">
        <v>0</v>
      </c>
      <c r="I21" s="15"/>
      <c r="J21" s="18">
        <f t="shared" si="0"/>
        <v>25787211</v>
      </c>
      <c r="K21" s="15"/>
      <c r="L21" s="18">
        <v>297457699</v>
      </c>
      <c r="M21" s="15"/>
      <c r="N21" s="18">
        <v>0</v>
      </c>
      <c r="O21" s="15"/>
      <c r="P21" s="18">
        <v>0</v>
      </c>
      <c r="Q21" s="15"/>
      <c r="R21" s="34">
        <f t="shared" si="1"/>
        <v>297457699</v>
      </c>
    </row>
    <row r="22" spans="1:18" ht="21.75" customHeight="1" x14ac:dyDescent="0.2">
      <c r="A22" s="67" t="s">
        <v>71</v>
      </c>
      <c r="B22" s="67"/>
      <c r="D22" s="18">
        <f>'سود اوراق بهادار'!N29</f>
        <v>55648033343</v>
      </c>
      <c r="E22" s="15"/>
      <c r="F22" s="18">
        <v>62038115164</v>
      </c>
      <c r="G22" s="15"/>
      <c r="H22" s="18">
        <v>2747794</v>
      </c>
      <c r="I22" s="15"/>
      <c r="J22" s="18">
        <f t="shared" si="0"/>
        <v>117688896301</v>
      </c>
      <c r="K22" s="15"/>
      <c r="L22" s="18">
        <f>'سود اوراق بهادار'!T29</f>
        <v>569731130627</v>
      </c>
      <c r="M22" s="15"/>
      <c r="N22" s="18">
        <v>4995986089</v>
      </c>
      <c r="O22" s="15"/>
      <c r="P22" s="18">
        <v>2747794</v>
      </c>
      <c r="Q22" s="15"/>
      <c r="R22" s="34">
        <f t="shared" si="1"/>
        <v>574729864510</v>
      </c>
    </row>
    <row r="23" spans="1:18" ht="21.75" customHeight="1" x14ac:dyDescent="0.2">
      <c r="A23" s="67" t="s">
        <v>99</v>
      </c>
      <c r="B23" s="67"/>
      <c r="D23" s="18">
        <v>19223563</v>
      </c>
      <c r="E23" s="15"/>
      <c r="F23" s="18">
        <v>0</v>
      </c>
      <c r="G23" s="15"/>
      <c r="H23" s="18">
        <f>'درآمد ناشی از فروش'!I24</f>
        <v>3</v>
      </c>
      <c r="I23" s="15"/>
      <c r="J23" s="18">
        <f t="shared" si="0"/>
        <v>19223566</v>
      </c>
      <c r="K23" s="15"/>
      <c r="L23" s="18">
        <v>19223563</v>
      </c>
      <c r="M23" s="15"/>
      <c r="N23" s="18">
        <v>0</v>
      </c>
      <c r="O23" s="15"/>
      <c r="P23" s="18">
        <v>-359866</v>
      </c>
      <c r="Q23" s="15"/>
      <c r="R23" s="34">
        <f t="shared" si="1"/>
        <v>18863697</v>
      </c>
    </row>
    <row r="24" spans="1:18" ht="21.75" customHeight="1" x14ac:dyDescent="0.2">
      <c r="A24" s="67" t="s">
        <v>147</v>
      </c>
      <c r="B24" s="67"/>
      <c r="D24" s="18">
        <v>38680825</v>
      </c>
      <c r="E24" s="15"/>
      <c r="F24" s="18">
        <v>0</v>
      </c>
      <c r="G24" s="15"/>
      <c r="H24" s="18">
        <v>0</v>
      </c>
      <c r="I24" s="15"/>
      <c r="J24" s="18">
        <f t="shared" si="0"/>
        <v>38680825</v>
      </c>
      <c r="K24" s="15"/>
      <c r="L24" s="18">
        <v>446186548</v>
      </c>
      <c r="M24" s="15"/>
      <c r="N24" s="18">
        <v>0</v>
      </c>
      <c r="O24" s="15"/>
      <c r="P24" s="18">
        <v>0</v>
      </c>
      <c r="Q24" s="15"/>
      <c r="R24" s="34">
        <f t="shared" si="1"/>
        <v>446186548</v>
      </c>
    </row>
    <row r="25" spans="1:18" ht="21.75" customHeight="1" x14ac:dyDescent="0.2">
      <c r="A25" s="67" t="s">
        <v>126</v>
      </c>
      <c r="B25" s="67"/>
      <c r="D25" s="18">
        <v>77508396496</v>
      </c>
      <c r="E25" s="15"/>
      <c r="F25" s="18">
        <v>0</v>
      </c>
      <c r="G25" s="15"/>
      <c r="H25" s="18">
        <f>'درآمد ناشی از فروش'!I26</f>
        <v>381150959544</v>
      </c>
      <c r="I25" s="15"/>
      <c r="J25" s="18">
        <f t="shared" si="0"/>
        <v>458659356040</v>
      </c>
      <c r="K25" s="15"/>
      <c r="L25" s="18">
        <v>709360639183</v>
      </c>
      <c r="M25" s="15"/>
      <c r="N25" s="18">
        <v>0</v>
      </c>
      <c r="O25" s="15"/>
      <c r="P25" s="18">
        <v>216174230670</v>
      </c>
      <c r="Q25" s="15"/>
      <c r="R25" s="34">
        <f t="shared" si="1"/>
        <v>925534869853</v>
      </c>
    </row>
    <row r="26" spans="1:18" ht="21.75" customHeight="1" x14ac:dyDescent="0.2">
      <c r="A26" s="67" t="s">
        <v>108</v>
      </c>
      <c r="B26" s="67"/>
      <c r="D26" s="18">
        <v>18888004</v>
      </c>
      <c r="E26" s="15"/>
      <c r="F26" s="18">
        <v>0</v>
      </c>
      <c r="G26" s="15"/>
      <c r="H26" s="18">
        <f>'درآمد ناشی از فروش'!I27</f>
        <v>3</v>
      </c>
      <c r="I26" s="15"/>
      <c r="J26" s="18">
        <f t="shared" si="0"/>
        <v>18888007</v>
      </c>
      <c r="K26" s="15"/>
      <c r="L26" s="18">
        <v>18888004</v>
      </c>
      <c r="M26" s="15"/>
      <c r="N26" s="18">
        <v>0</v>
      </c>
      <c r="O26" s="15"/>
      <c r="P26" s="18">
        <v>-359866</v>
      </c>
      <c r="Q26" s="15"/>
      <c r="R26" s="34">
        <f t="shared" si="1"/>
        <v>18528138</v>
      </c>
    </row>
    <row r="27" spans="1:18" ht="21.75" customHeight="1" x14ac:dyDescent="0.2">
      <c r="A27" s="67" t="s">
        <v>77</v>
      </c>
      <c r="B27" s="67"/>
      <c r="D27" s="18">
        <v>219186157682</v>
      </c>
      <c r="E27" s="15"/>
      <c r="F27" s="18">
        <v>73384571201</v>
      </c>
      <c r="G27" s="15"/>
      <c r="H27" s="18">
        <v>-5017156</v>
      </c>
      <c r="I27" s="15"/>
      <c r="J27" s="18">
        <f t="shared" si="0"/>
        <v>292565711727</v>
      </c>
      <c r="K27" s="15"/>
      <c r="L27" s="18">
        <v>665146633587</v>
      </c>
      <c r="M27" s="15"/>
      <c r="N27" s="18">
        <v>-1036393398880</v>
      </c>
      <c r="O27" s="15"/>
      <c r="P27" s="18">
        <v>-5017156</v>
      </c>
      <c r="Q27" s="15"/>
      <c r="R27" s="34">
        <f t="shared" si="1"/>
        <v>-371251782449</v>
      </c>
    </row>
    <row r="28" spans="1:18" ht="21.75" customHeight="1" x14ac:dyDescent="0.2">
      <c r="A28" s="67" t="s">
        <v>74</v>
      </c>
      <c r="B28" s="67"/>
      <c r="D28" s="18">
        <f>'سود اوراق بهادار'!J16</f>
        <v>1765171</v>
      </c>
      <c r="E28" s="15"/>
      <c r="F28" s="18">
        <v>0</v>
      </c>
      <c r="G28" s="15"/>
      <c r="H28" s="18">
        <f>'درآمد ناشی از فروش'!I29</f>
        <v>2</v>
      </c>
      <c r="I28" s="15"/>
      <c r="J28" s="18">
        <f t="shared" si="0"/>
        <v>1765173</v>
      </c>
      <c r="K28" s="15"/>
      <c r="L28" s="18">
        <v>1765171</v>
      </c>
      <c r="M28" s="15"/>
      <c r="N28" s="18">
        <v>0</v>
      </c>
      <c r="O28" s="15"/>
      <c r="P28" s="18">
        <v>-36138</v>
      </c>
      <c r="Q28" s="15"/>
      <c r="R28" s="34">
        <f t="shared" si="1"/>
        <v>1729033</v>
      </c>
    </row>
    <row r="29" spans="1:18" ht="21.75" customHeight="1" x14ac:dyDescent="0.2">
      <c r="A29" s="67" t="s">
        <v>211</v>
      </c>
      <c r="B29" s="67"/>
      <c r="D29" s="18">
        <v>0</v>
      </c>
      <c r="E29" s="15"/>
      <c r="F29" s="18">
        <v>0</v>
      </c>
      <c r="G29" s="15"/>
      <c r="H29" s="18">
        <v>0</v>
      </c>
      <c r="I29" s="15"/>
      <c r="J29" s="18">
        <f t="shared" si="0"/>
        <v>0</v>
      </c>
      <c r="K29" s="15"/>
      <c r="L29" s="18">
        <v>4111315</v>
      </c>
      <c r="M29" s="15"/>
      <c r="N29" s="18">
        <v>0</v>
      </c>
      <c r="O29" s="15"/>
      <c r="P29" s="18">
        <v>247084</v>
      </c>
      <c r="Q29" s="15"/>
      <c r="R29" s="34">
        <f t="shared" si="1"/>
        <v>4358399</v>
      </c>
    </row>
    <row r="30" spans="1:18" ht="21.75" customHeight="1" x14ac:dyDescent="0.2">
      <c r="A30" s="67" t="s">
        <v>212</v>
      </c>
      <c r="B30" s="67"/>
      <c r="D30" s="18">
        <v>0</v>
      </c>
      <c r="E30" s="15"/>
      <c r="F30" s="18">
        <v>0</v>
      </c>
      <c r="G30" s="15"/>
      <c r="H30" s="18">
        <v>0</v>
      </c>
      <c r="I30" s="15"/>
      <c r="J30" s="18">
        <f t="shared" si="0"/>
        <v>0</v>
      </c>
      <c r="K30" s="15"/>
      <c r="L30" s="18">
        <v>9148775203</v>
      </c>
      <c r="M30" s="15"/>
      <c r="N30" s="18">
        <v>0</v>
      </c>
      <c r="O30" s="15"/>
      <c r="P30" s="18">
        <v>6437410400</v>
      </c>
      <c r="Q30" s="15"/>
      <c r="R30" s="34">
        <f t="shared" si="1"/>
        <v>15586185603</v>
      </c>
    </row>
    <row r="31" spans="1:18" ht="21.75" customHeight="1" x14ac:dyDescent="0.2">
      <c r="A31" s="67" t="s">
        <v>213</v>
      </c>
      <c r="B31" s="67"/>
      <c r="D31" s="18">
        <v>0</v>
      </c>
      <c r="E31" s="15"/>
      <c r="F31" s="18">
        <v>0</v>
      </c>
      <c r="G31" s="15"/>
      <c r="H31" s="18">
        <v>0</v>
      </c>
      <c r="I31" s="15"/>
      <c r="J31" s="18">
        <f t="shared" si="0"/>
        <v>0</v>
      </c>
      <c r="K31" s="15"/>
      <c r="L31" s="18">
        <v>301682996082</v>
      </c>
      <c r="M31" s="15"/>
      <c r="N31" s="18">
        <v>0</v>
      </c>
      <c r="O31" s="15"/>
      <c r="P31" s="18">
        <v>97652918644</v>
      </c>
      <c r="Q31" s="15"/>
      <c r="R31" s="34">
        <f t="shared" si="1"/>
        <v>399335914726</v>
      </c>
    </row>
    <row r="32" spans="1:18" ht="21.75" customHeight="1" x14ac:dyDescent="0.2">
      <c r="A32" s="67" t="s">
        <v>214</v>
      </c>
      <c r="B32" s="67"/>
      <c r="D32" s="18">
        <v>0</v>
      </c>
      <c r="E32" s="15"/>
      <c r="F32" s="18">
        <v>0</v>
      </c>
      <c r="G32" s="15"/>
      <c r="H32" s="18">
        <v>0</v>
      </c>
      <c r="I32" s="15"/>
      <c r="J32" s="18">
        <f t="shared" si="0"/>
        <v>0</v>
      </c>
      <c r="K32" s="15"/>
      <c r="L32" s="18">
        <v>760336931</v>
      </c>
      <c r="M32" s="15"/>
      <c r="N32" s="18">
        <v>0</v>
      </c>
      <c r="O32" s="15"/>
      <c r="P32" s="18">
        <v>5168718877</v>
      </c>
      <c r="Q32" s="15"/>
      <c r="R32" s="34">
        <f t="shared" si="1"/>
        <v>5929055808</v>
      </c>
    </row>
    <row r="33" spans="1:18" ht="21.75" customHeight="1" x14ac:dyDescent="0.2">
      <c r="A33" s="67" t="s">
        <v>120</v>
      </c>
      <c r="B33" s="67"/>
      <c r="D33" s="18">
        <v>8778106250</v>
      </c>
      <c r="E33" s="15"/>
      <c r="F33" s="18">
        <v>53675269594</v>
      </c>
      <c r="G33" s="15"/>
      <c r="H33" s="18">
        <v>0</v>
      </c>
      <c r="I33" s="15"/>
      <c r="J33" s="18">
        <f t="shared" si="0"/>
        <v>62453375844</v>
      </c>
      <c r="K33" s="15"/>
      <c r="L33" s="18">
        <v>464816255748</v>
      </c>
      <c r="M33" s="15"/>
      <c r="N33" s="18">
        <v>46111780485</v>
      </c>
      <c r="O33" s="15"/>
      <c r="P33" s="18">
        <v>88305930021</v>
      </c>
      <c r="Q33" s="15"/>
      <c r="R33" s="34">
        <f t="shared" si="1"/>
        <v>599233966254</v>
      </c>
    </row>
    <row r="34" spans="1:18" ht="21.75" customHeight="1" x14ac:dyDescent="0.2">
      <c r="A34" s="67" t="s">
        <v>215</v>
      </c>
      <c r="B34" s="67"/>
      <c r="D34" s="18">
        <v>0</v>
      </c>
      <c r="E34" s="15"/>
      <c r="F34" s="18">
        <v>0</v>
      </c>
      <c r="G34" s="15"/>
      <c r="H34" s="18">
        <v>0</v>
      </c>
      <c r="I34" s="15"/>
      <c r="J34" s="18">
        <f t="shared" si="0"/>
        <v>0</v>
      </c>
      <c r="K34" s="15"/>
      <c r="L34" s="18">
        <v>369374983758</v>
      </c>
      <c r="M34" s="15"/>
      <c r="N34" s="18">
        <v>0</v>
      </c>
      <c r="O34" s="15"/>
      <c r="P34" s="18">
        <v>78869623852</v>
      </c>
      <c r="Q34" s="15"/>
      <c r="R34" s="34">
        <f t="shared" si="1"/>
        <v>448244607610</v>
      </c>
    </row>
    <row r="35" spans="1:18" ht="21.75" customHeight="1" x14ac:dyDescent="0.2">
      <c r="A35" s="67" t="s">
        <v>150</v>
      </c>
      <c r="B35" s="67"/>
      <c r="D35" s="18">
        <v>126575464580</v>
      </c>
      <c r="E35" s="15"/>
      <c r="F35" s="18">
        <v>0</v>
      </c>
      <c r="G35" s="15"/>
      <c r="H35" s="18">
        <v>0</v>
      </c>
      <c r="I35" s="15"/>
      <c r="J35" s="18">
        <f t="shared" si="0"/>
        <v>126575464580</v>
      </c>
      <c r="K35" s="15"/>
      <c r="L35" s="18">
        <v>1376658478929</v>
      </c>
      <c r="M35" s="15"/>
      <c r="N35" s="18">
        <v>53310335768</v>
      </c>
      <c r="O35" s="15"/>
      <c r="P35" s="18">
        <v>33381459825</v>
      </c>
      <c r="Q35" s="15"/>
      <c r="R35" s="34">
        <f t="shared" si="1"/>
        <v>1463350274522</v>
      </c>
    </row>
    <row r="36" spans="1:18" ht="21.75" customHeight="1" x14ac:dyDescent="0.2">
      <c r="A36" s="67" t="s">
        <v>47</v>
      </c>
      <c r="B36" s="67"/>
      <c r="D36" s="18">
        <f>'سود اوراق بهادار'!N11</f>
        <v>66096442620</v>
      </c>
      <c r="E36" s="15"/>
      <c r="F36" s="18">
        <v>77385121249</v>
      </c>
      <c r="G36" s="15"/>
      <c r="H36" s="18">
        <v>0</v>
      </c>
      <c r="I36" s="15"/>
      <c r="J36" s="18">
        <f t="shared" si="0"/>
        <v>143481563869</v>
      </c>
      <c r="K36" s="15"/>
      <c r="L36" s="18">
        <f>'سود اوراق بهادار'!T11</f>
        <v>378952937688</v>
      </c>
      <c r="M36" s="15"/>
      <c r="N36" s="18">
        <v>431542095280</v>
      </c>
      <c r="O36" s="15"/>
      <c r="P36" s="18">
        <v>-257029891</v>
      </c>
      <c r="Q36" s="15"/>
      <c r="R36" s="34">
        <f t="shared" si="1"/>
        <v>810238003077</v>
      </c>
    </row>
    <row r="37" spans="1:18" ht="21.75" customHeight="1" x14ac:dyDescent="0.2">
      <c r="A37" s="67" t="s">
        <v>154</v>
      </c>
      <c r="B37" s="67"/>
      <c r="D37" s="18">
        <v>38906825957</v>
      </c>
      <c r="E37" s="15"/>
      <c r="F37" s="18">
        <v>-548553196926</v>
      </c>
      <c r="G37" s="15"/>
      <c r="H37" s="18">
        <v>0</v>
      </c>
      <c r="I37" s="15"/>
      <c r="J37" s="18">
        <f t="shared" si="0"/>
        <v>-509646370969</v>
      </c>
      <c r="K37" s="15"/>
      <c r="L37" s="18">
        <v>38906825957</v>
      </c>
      <c r="M37" s="15"/>
      <c r="N37" s="18">
        <v>-548553196926</v>
      </c>
      <c r="O37" s="15"/>
      <c r="P37" s="18">
        <v>0</v>
      </c>
      <c r="Q37" s="15"/>
      <c r="R37" s="34">
        <f t="shared" si="1"/>
        <v>-509646370969</v>
      </c>
    </row>
    <row r="38" spans="1:18" ht="21.75" customHeight="1" x14ac:dyDescent="0.2">
      <c r="A38" s="67" t="s">
        <v>135</v>
      </c>
      <c r="B38" s="67"/>
      <c r="D38" s="18">
        <v>27884216331</v>
      </c>
      <c r="E38" s="15"/>
      <c r="F38" s="18">
        <v>0</v>
      </c>
      <c r="G38" s="15"/>
      <c r="H38" s="18">
        <v>0</v>
      </c>
      <c r="I38" s="15"/>
      <c r="J38" s="18">
        <f t="shared" si="0"/>
        <v>27884216331</v>
      </c>
      <c r="K38" s="15"/>
      <c r="L38" s="18">
        <v>27884216331</v>
      </c>
      <c r="M38" s="15"/>
      <c r="N38" s="18">
        <v>-181250000</v>
      </c>
      <c r="O38" s="15"/>
      <c r="P38" s="18">
        <v>0</v>
      </c>
      <c r="Q38" s="15"/>
      <c r="R38" s="34">
        <f t="shared" si="1"/>
        <v>27702966331</v>
      </c>
    </row>
    <row r="39" spans="1:18" ht="21.75" customHeight="1" x14ac:dyDescent="0.2">
      <c r="A39" s="67" t="s">
        <v>53</v>
      </c>
      <c r="B39" s="67"/>
      <c r="D39" s="18">
        <v>299137795560</v>
      </c>
      <c r="E39" s="15"/>
      <c r="F39" s="18">
        <v>0</v>
      </c>
      <c r="G39" s="15"/>
      <c r="H39" s="18">
        <v>0</v>
      </c>
      <c r="I39" s="15"/>
      <c r="J39" s="18">
        <f t="shared" si="0"/>
        <v>299137795560</v>
      </c>
      <c r="K39" s="15"/>
      <c r="L39" s="18">
        <v>573946757264</v>
      </c>
      <c r="M39" s="15"/>
      <c r="N39" s="18">
        <v>-2030000000</v>
      </c>
      <c r="O39" s="15"/>
      <c r="P39" s="18">
        <v>0</v>
      </c>
      <c r="Q39" s="15"/>
      <c r="R39" s="34">
        <f t="shared" si="1"/>
        <v>571916757264</v>
      </c>
    </row>
    <row r="40" spans="1:18" ht="21.75" customHeight="1" x14ac:dyDescent="0.2">
      <c r="A40" s="67" t="s">
        <v>157</v>
      </c>
      <c r="B40" s="67"/>
      <c r="D40" s="18">
        <v>113424657510</v>
      </c>
      <c r="E40" s="15"/>
      <c r="F40" s="18">
        <v>0</v>
      </c>
      <c r="G40" s="15"/>
      <c r="H40" s="18">
        <v>0</v>
      </c>
      <c r="I40" s="15"/>
      <c r="J40" s="18">
        <f t="shared" si="0"/>
        <v>113424657510</v>
      </c>
      <c r="K40" s="15"/>
      <c r="L40" s="18">
        <v>249534246522</v>
      </c>
      <c r="M40" s="15"/>
      <c r="N40" s="18">
        <v>0</v>
      </c>
      <c r="O40" s="15"/>
      <c r="P40" s="18">
        <v>0</v>
      </c>
      <c r="Q40" s="15"/>
      <c r="R40" s="34">
        <f t="shared" si="1"/>
        <v>249534246522</v>
      </c>
    </row>
    <row r="41" spans="1:18" ht="21.75" customHeight="1" x14ac:dyDescent="0.2">
      <c r="A41" s="67" t="s">
        <v>129</v>
      </c>
      <c r="B41" s="67"/>
      <c r="D41" s="18">
        <f>'سود اوراق بهادار'!N17</f>
        <v>153036168794</v>
      </c>
      <c r="E41" s="15"/>
      <c r="F41" s="18">
        <v>-284045594412</v>
      </c>
      <c r="G41" s="15"/>
      <c r="H41" s="18">
        <v>0</v>
      </c>
      <c r="I41" s="15"/>
      <c r="J41" s="18">
        <f t="shared" si="0"/>
        <v>-131009425618</v>
      </c>
      <c r="K41" s="15"/>
      <c r="L41" s="18">
        <f>'سود اوراق بهادار'!T17</f>
        <v>893555922263</v>
      </c>
      <c r="M41" s="15"/>
      <c r="N41" s="18">
        <v>-181337681511</v>
      </c>
      <c r="O41" s="15"/>
      <c r="P41" s="18">
        <v>0</v>
      </c>
      <c r="Q41" s="15"/>
      <c r="R41" s="34">
        <f t="shared" si="1"/>
        <v>712218240752</v>
      </c>
    </row>
    <row r="42" spans="1:18" ht="21.75" customHeight="1" x14ac:dyDescent="0.2">
      <c r="A42" s="67" t="s">
        <v>105</v>
      </c>
      <c r="B42" s="67"/>
      <c r="D42" s="18">
        <v>27093577620</v>
      </c>
      <c r="E42" s="15"/>
      <c r="F42" s="18">
        <v>0</v>
      </c>
      <c r="G42" s="15"/>
      <c r="H42" s="18">
        <v>0</v>
      </c>
      <c r="I42" s="15"/>
      <c r="J42" s="18">
        <f t="shared" si="0"/>
        <v>27093577620</v>
      </c>
      <c r="K42" s="15"/>
      <c r="L42" s="18">
        <v>212791004685</v>
      </c>
      <c r="M42" s="15"/>
      <c r="N42" s="18">
        <v>-181250000</v>
      </c>
      <c r="O42" s="15"/>
      <c r="P42" s="18">
        <v>0</v>
      </c>
      <c r="Q42" s="15"/>
      <c r="R42" s="34">
        <f t="shared" si="1"/>
        <v>212609754685</v>
      </c>
    </row>
    <row r="43" spans="1:18" ht="21.75" customHeight="1" x14ac:dyDescent="0.2">
      <c r="A43" s="67" t="s">
        <v>50</v>
      </c>
      <c r="B43" s="67"/>
      <c r="D43" s="18">
        <v>162492736770</v>
      </c>
      <c r="E43" s="15"/>
      <c r="F43" s="18">
        <v>127902813412</v>
      </c>
      <c r="G43" s="15"/>
      <c r="H43" s="18">
        <v>0</v>
      </c>
      <c r="I43" s="15"/>
      <c r="J43" s="18">
        <f t="shared" si="0"/>
        <v>290395550182</v>
      </c>
      <c r="K43" s="15"/>
      <c r="L43" s="18">
        <v>1310864622318</v>
      </c>
      <c r="M43" s="15"/>
      <c r="N43" s="18">
        <v>-301033125000</v>
      </c>
      <c r="O43" s="15"/>
      <c r="P43" s="18">
        <v>0</v>
      </c>
      <c r="Q43" s="15"/>
      <c r="R43" s="34">
        <f t="shared" si="1"/>
        <v>1009831497318</v>
      </c>
    </row>
    <row r="44" spans="1:18" ht="21.75" customHeight="1" x14ac:dyDescent="0.2">
      <c r="A44" s="67" t="s">
        <v>132</v>
      </c>
      <c r="B44" s="67"/>
      <c r="D44" s="18">
        <v>28144587810</v>
      </c>
      <c r="E44" s="15"/>
      <c r="F44" s="18">
        <v>0</v>
      </c>
      <c r="G44" s="15"/>
      <c r="H44" s="18">
        <v>0</v>
      </c>
      <c r="I44" s="15"/>
      <c r="J44" s="18">
        <f t="shared" si="0"/>
        <v>28144587810</v>
      </c>
      <c r="K44" s="15"/>
      <c r="L44" s="18">
        <v>242714022346</v>
      </c>
      <c r="M44" s="15"/>
      <c r="N44" s="18">
        <v>-181250000</v>
      </c>
      <c r="O44" s="15"/>
      <c r="P44" s="18">
        <v>0</v>
      </c>
      <c r="Q44" s="15"/>
      <c r="R44" s="34">
        <f t="shared" si="1"/>
        <v>242532772346</v>
      </c>
    </row>
    <row r="45" spans="1:18" ht="21.75" customHeight="1" x14ac:dyDescent="0.2">
      <c r="A45" s="67" t="s">
        <v>123</v>
      </c>
      <c r="B45" s="67"/>
      <c r="D45" s="18">
        <v>28636222120</v>
      </c>
      <c r="E45" s="15"/>
      <c r="F45" s="18">
        <v>11115482954</v>
      </c>
      <c r="G45" s="15"/>
      <c r="H45" s="18">
        <v>0</v>
      </c>
      <c r="I45" s="15"/>
      <c r="J45" s="18">
        <f t="shared" si="0"/>
        <v>39751705074</v>
      </c>
      <c r="K45" s="15"/>
      <c r="L45" s="18">
        <v>311043808500</v>
      </c>
      <c r="M45" s="15"/>
      <c r="N45" s="18">
        <v>46461119396</v>
      </c>
      <c r="O45" s="15"/>
      <c r="P45" s="18">
        <v>0</v>
      </c>
      <c r="Q45" s="15"/>
      <c r="R45" s="34">
        <f t="shared" si="1"/>
        <v>357504927896</v>
      </c>
    </row>
    <row r="46" spans="1:18" ht="21.75" customHeight="1" x14ac:dyDescent="0.2">
      <c r="A46" s="67" t="s">
        <v>144</v>
      </c>
      <c r="B46" s="67"/>
      <c r="D46" s="18">
        <f>'سود اوراق بهادار'!N30</f>
        <v>34811809350</v>
      </c>
      <c r="E46" s="15"/>
      <c r="F46" s="18">
        <v>0</v>
      </c>
      <c r="G46" s="15"/>
      <c r="H46" s="18">
        <v>0</v>
      </c>
      <c r="I46" s="15"/>
      <c r="J46" s="18">
        <f t="shared" si="0"/>
        <v>34811809350</v>
      </c>
      <c r="K46" s="15"/>
      <c r="L46" s="18">
        <f>'سود اوراق بهادار'!T30</f>
        <v>345546788786</v>
      </c>
      <c r="M46" s="15"/>
      <c r="N46" s="18">
        <v>149972812499</v>
      </c>
      <c r="O46" s="15"/>
      <c r="P46" s="18">
        <v>0</v>
      </c>
      <c r="Q46" s="15"/>
      <c r="R46" s="34">
        <f t="shared" si="1"/>
        <v>495519601285</v>
      </c>
    </row>
    <row r="47" spans="1:18" ht="21.75" customHeight="1" x14ac:dyDescent="0.2">
      <c r="A47" s="67" t="s">
        <v>117</v>
      </c>
      <c r="B47" s="67"/>
      <c r="D47" s="18">
        <v>8220398518</v>
      </c>
      <c r="E47" s="15"/>
      <c r="F47" s="18">
        <v>-21351143403</v>
      </c>
      <c r="G47" s="15"/>
      <c r="H47" s="18">
        <v>0</v>
      </c>
      <c r="I47" s="15"/>
      <c r="J47" s="18">
        <f t="shared" si="0"/>
        <v>-13130744885</v>
      </c>
      <c r="K47" s="15"/>
      <c r="L47" s="18">
        <v>89972105021</v>
      </c>
      <c r="M47" s="15"/>
      <c r="N47" s="18">
        <v>5728355548</v>
      </c>
      <c r="O47" s="15"/>
      <c r="P47" s="18">
        <v>0</v>
      </c>
      <c r="Q47" s="15"/>
      <c r="R47" s="34">
        <f t="shared" si="1"/>
        <v>95700460569</v>
      </c>
    </row>
    <row r="48" spans="1:18" ht="21.75" customHeight="1" x14ac:dyDescent="0.2">
      <c r="A48" s="67" t="s">
        <v>216</v>
      </c>
      <c r="B48" s="67"/>
      <c r="D48" s="18">
        <v>0</v>
      </c>
      <c r="E48" s="15"/>
      <c r="F48" s="18">
        <v>0</v>
      </c>
      <c r="G48" s="15"/>
      <c r="H48" s="18">
        <v>0</v>
      </c>
      <c r="I48" s="15"/>
      <c r="J48" s="18">
        <f t="shared" si="0"/>
        <v>0</v>
      </c>
      <c r="K48" s="15"/>
      <c r="L48" s="18">
        <v>37920327010</v>
      </c>
      <c r="M48" s="15"/>
      <c r="N48" s="18">
        <v>0</v>
      </c>
      <c r="O48" s="15"/>
      <c r="P48" s="18">
        <v>0</v>
      </c>
      <c r="Q48" s="15"/>
      <c r="R48" s="34">
        <f t="shared" si="1"/>
        <v>37920327010</v>
      </c>
    </row>
    <row r="49" spans="1:18" ht="21.75" customHeight="1" x14ac:dyDescent="0.2">
      <c r="A49" s="67" t="s">
        <v>217</v>
      </c>
      <c r="B49" s="67"/>
      <c r="D49" s="18">
        <v>0</v>
      </c>
      <c r="E49" s="15"/>
      <c r="F49" s="18">
        <v>0</v>
      </c>
      <c r="G49" s="15"/>
      <c r="H49" s="18">
        <v>0</v>
      </c>
      <c r="I49" s="15"/>
      <c r="J49" s="18">
        <f t="shared" si="0"/>
        <v>0</v>
      </c>
      <c r="K49" s="15"/>
      <c r="L49" s="18">
        <v>10312189522</v>
      </c>
      <c r="M49" s="15"/>
      <c r="N49" s="18">
        <v>0</v>
      </c>
      <c r="O49" s="15"/>
      <c r="P49" s="18">
        <v>0</v>
      </c>
      <c r="Q49" s="15"/>
      <c r="R49" s="34">
        <f t="shared" si="1"/>
        <v>10312189522</v>
      </c>
    </row>
    <row r="50" spans="1:18" ht="21.75" customHeight="1" x14ac:dyDescent="0.2">
      <c r="A50" s="67" t="s">
        <v>114</v>
      </c>
      <c r="B50" s="67"/>
      <c r="D50" s="18">
        <v>155069084</v>
      </c>
      <c r="E50" s="15"/>
      <c r="F50" s="18">
        <v>0</v>
      </c>
      <c r="G50" s="15"/>
      <c r="H50" s="18">
        <v>0</v>
      </c>
      <c r="I50" s="15"/>
      <c r="J50" s="18">
        <f t="shared" si="0"/>
        <v>155069084</v>
      </c>
      <c r="K50" s="15"/>
      <c r="L50" s="18">
        <v>155069084</v>
      </c>
      <c r="M50" s="15"/>
      <c r="N50" s="18">
        <v>-2766600</v>
      </c>
      <c r="O50" s="15"/>
      <c r="P50" s="18">
        <v>0</v>
      </c>
      <c r="Q50" s="15"/>
      <c r="R50" s="34">
        <f t="shared" si="1"/>
        <v>152302484</v>
      </c>
    </row>
    <row r="51" spans="1:18" ht="21.75" customHeight="1" x14ac:dyDescent="0.2">
      <c r="A51" s="67" t="s">
        <v>93</v>
      </c>
      <c r="B51" s="67"/>
      <c r="D51" s="18">
        <v>27038180551</v>
      </c>
      <c r="E51" s="15"/>
      <c r="F51" s="18">
        <v>0</v>
      </c>
      <c r="G51" s="15"/>
      <c r="H51" s="18">
        <v>0</v>
      </c>
      <c r="I51" s="15"/>
      <c r="J51" s="18">
        <f t="shared" si="0"/>
        <v>27038180551</v>
      </c>
      <c r="K51" s="15"/>
      <c r="L51" s="18">
        <v>131637826238</v>
      </c>
      <c r="M51" s="15"/>
      <c r="N51" s="18">
        <v>-281892536</v>
      </c>
      <c r="O51" s="15"/>
      <c r="P51" s="18">
        <v>0</v>
      </c>
      <c r="Q51" s="15"/>
      <c r="R51" s="34">
        <f t="shared" si="1"/>
        <v>131355933702</v>
      </c>
    </row>
    <row r="52" spans="1:18" ht="21.75" customHeight="1" x14ac:dyDescent="0.2">
      <c r="A52" s="67" t="s">
        <v>218</v>
      </c>
      <c r="B52" s="67"/>
      <c r="D52" s="18">
        <v>0</v>
      </c>
      <c r="E52" s="15"/>
      <c r="F52" s="18">
        <v>0</v>
      </c>
      <c r="G52" s="15"/>
      <c r="H52" s="18">
        <v>0</v>
      </c>
      <c r="I52" s="15"/>
      <c r="J52" s="18">
        <f t="shared" si="0"/>
        <v>0</v>
      </c>
      <c r="K52" s="15"/>
      <c r="L52" s="18">
        <v>20560306202</v>
      </c>
      <c r="M52" s="15"/>
      <c r="N52" s="18">
        <v>0</v>
      </c>
      <c r="O52" s="15"/>
      <c r="P52" s="18">
        <v>0</v>
      </c>
      <c r="Q52" s="15"/>
      <c r="R52" s="34">
        <f t="shared" si="1"/>
        <v>20560306202</v>
      </c>
    </row>
    <row r="53" spans="1:18" ht="21.75" customHeight="1" x14ac:dyDescent="0.2">
      <c r="A53" s="67" t="s">
        <v>219</v>
      </c>
      <c r="B53" s="67"/>
      <c r="D53" s="18">
        <v>0</v>
      </c>
      <c r="E53" s="15"/>
      <c r="F53" s="18">
        <v>0</v>
      </c>
      <c r="G53" s="15"/>
      <c r="H53" s="18">
        <v>0</v>
      </c>
      <c r="I53" s="15"/>
      <c r="J53" s="18">
        <f t="shared" si="0"/>
        <v>0</v>
      </c>
      <c r="K53" s="15"/>
      <c r="L53" s="18">
        <v>51315555358</v>
      </c>
      <c r="M53" s="15"/>
      <c r="N53" s="18">
        <v>0</v>
      </c>
      <c r="O53" s="15"/>
      <c r="P53" s="18">
        <v>0</v>
      </c>
      <c r="Q53" s="15"/>
      <c r="R53" s="34">
        <f t="shared" si="1"/>
        <v>51315555358</v>
      </c>
    </row>
    <row r="54" spans="1:18" ht="21.75" customHeight="1" x14ac:dyDescent="0.2">
      <c r="A54" s="67" t="s">
        <v>220</v>
      </c>
      <c r="B54" s="67"/>
      <c r="D54" s="18">
        <v>0</v>
      </c>
      <c r="E54" s="15"/>
      <c r="F54" s="18">
        <v>0</v>
      </c>
      <c r="G54" s="15"/>
      <c r="H54" s="18">
        <v>0</v>
      </c>
      <c r="I54" s="15"/>
      <c r="J54" s="18">
        <f t="shared" si="0"/>
        <v>0</v>
      </c>
      <c r="K54" s="15"/>
      <c r="L54" s="18">
        <v>50000000000</v>
      </c>
      <c r="M54" s="15"/>
      <c r="N54" s="18">
        <v>0</v>
      </c>
      <c r="O54" s="15"/>
      <c r="P54" s="18">
        <v>0</v>
      </c>
      <c r="Q54" s="15"/>
      <c r="R54" s="34">
        <f t="shared" si="1"/>
        <v>50000000000</v>
      </c>
    </row>
    <row r="55" spans="1:18" ht="21.75" customHeight="1" x14ac:dyDescent="0.2">
      <c r="A55" s="67" t="s">
        <v>102</v>
      </c>
      <c r="B55" s="67"/>
      <c r="D55" s="18">
        <f>'سود اوراق بهادار'!N54</f>
        <v>132276450610</v>
      </c>
      <c r="E55" s="15"/>
      <c r="F55" s="18">
        <v>0</v>
      </c>
      <c r="G55" s="15"/>
      <c r="H55" s="18">
        <v>0</v>
      </c>
      <c r="I55" s="15"/>
      <c r="J55" s="18">
        <f t="shared" si="0"/>
        <v>132276450610</v>
      </c>
      <c r="K55" s="15"/>
      <c r="L55" s="18">
        <f>'سود اوراق بهادار'!T54</f>
        <v>679897726188</v>
      </c>
      <c r="M55" s="15"/>
      <c r="N55" s="18">
        <v>-1673363343</v>
      </c>
      <c r="O55" s="15"/>
      <c r="P55" s="18">
        <v>0</v>
      </c>
      <c r="Q55" s="15"/>
      <c r="R55" s="34">
        <f t="shared" si="1"/>
        <v>678224362845</v>
      </c>
    </row>
    <row r="56" spans="1:18" ht="21.75" customHeight="1" x14ac:dyDescent="0.2">
      <c r="A56" s="67" t="s">
        <v>65</v>
      </c>
      <c r="B56" s="67"/>
      <c r="D56" s="18">
        <v>0</v>
      </c>
      <c r="E56" s="15"/>
      <c r="F56" s="18">
        <v>700672980</v>
      </c>
      <c r="G56" s="15"/>
      <c r="H56" s="18">
        <v>0</v>
      </c>
      <c r="I56" s="15"/>
      <c r="J56" s="18">
        <f t="shared" si="0"/>
        <v>700672980</v>
      </c>
      <c r="K56" s="15"/>
      <c r="L56" s="18">
        <v>0</v>
      </c>
      <c r="M56" s="15"/>
      <c r="N56" s="18">
        <v>5830043113</v>
      </c>
      <c r="O56" s="15"/>
      <c r="P56" s="18">
        <v>0</v>
      </c>
      <c r="Q56" s="15"/>
      <c r="R56" s="34">
        <f t="shared" si="1"/>
        <v>5830043113</v>
      </c>
    </row>
    <row r="57" spans="1:18" ht="21.75" customHeight="1" x14ac:dyDescent="0.2">
      <c r="A57" s="67" t="s">
        <v>59</v>
      </c>
      <c r="B57" s="67"/>
      <c r="D57" s="18">
        <v>0</v>
      </c>
      <c r="E57" s="15"/>
      <c r="F57" s="18">
        <v>72867790</v>
      </c>
      <c r="G57" s="15"/>
      <c r="H57" s="18">
        <v>0</v>
      </c>
      <c r="I57" s="15"/>
      <c r="J57" s="18">
        <f t="shared" si="0"/>
        <v>72867790</v>
      </c>
      <c r="K57" s="15"/>
      <c r="L57" s="18">
        <v>0</v>
      </c>
      <c r="M57" s="15"/>
      <c r="N57" s="18">
        <v>593573395</v>
      </c>
      <c r="O57" s="15"/>
      <c r="P57" s="18">
        <v>0</v>
      </c>
      <c r="Q57" s="15"/>
      <c r="R57" s="34">
        <f t="shared" si="1"/>
        <v>593573395</v>
      </c>
    </row>
    <row r="58" spans="1:18" ht="21.75" customHeight="1" x14ac:dyDescent="0.2">
      <c r="A58" s="67" t="s">
        <v>44</v>
      </c>
      <c r="B58" s="67"/>
      <c r="D58" s="18">
        <f>'سود اوراق بهادار'!N13</f>
        <v>47786593710</v>
      </c>
      <c r="E58" s="15"/>
      <c r="F58" s="18">
        <v>121673828438</v>
      </c>
      <c r="G58" s="15"/>
      <c r="H58" s="18">
        <v>0</v>
      </c>
      <c r="I58" s="15"/>
      <c r="J58" s="18">
        <f t="shared" si="0"/>
        <v>169460422148</v>
      </c>
      <c r="K58" s="15"/>
      <c r="L58" s="18">
        <f>'سود اوراق بهادار'!T13</f>
        <v>490515457574</v>
      </c>
      <c r="M58" s="15"/>
      <c r="N58" s="18">
        <v>1162075177005</v>
      </c>
      <c r="O58" s="15"/>
      <c r="P58" s="18">
        <v>0</v>
      </c>
      <c r="Q58" s="15"/>
      <c r="R58" s="34">
        <f t="shared" si="1"/>
        <v>1652590634579</v>
      </c>
    </row>
    <row r="59" spans="1:18" ht="21.75" customHeight="1" x14ac:dyDescent="0.2">
      <c r="A59" s="69" t="s">
        <v>40</v>
      </c>
      <c r="B59" s="69"/>
      <c r="D59" s="28">
        <f>'سود اوراق بهادار'!N12</f>
        <v>106506843060</v>
      </c>
      <c r="E59" s="15"/>
      <c r="F59" s="28">
        <v>323910398182</v>
      </c>
      <c r="G59" s="15"/>
      <c r="H59" s="28">
        <v>0</v>
      </c>
      <c r="I59" s="15"/>
      <c r="J59" s="18">
        <f t="shared" si="0"/>
        <v>430417241242</v>
      </c>
      <c r="K59" s="15"/>
      <c r="L59" s="28">
        <f>'سود اوراق بهادار'!T12</f>
        <v>1104120939724</v>
      </c>
      <c r="M59" s="15"/>
      <c r="N59" s="28">
        <v>3059042510504</v>
      </c>
      <c r="O59" s="15"/>
      <c r="P59" s="28">
        <v>0</v>
      </c>
      <c r="Q59" s="15"/>
      <c r="R59" s="34">
        <f t="shared" si="1"/>
        <v>4163163450228</v>
      </c>
    </row>
    <row r="60" spans="1:18" ht="21.75" customHeight="1" x14ac:dyDescent="0.2">
      <c r="A60" s="56" t="s">
        <v>20</v>
      </c>
      <c r="B60" s="56"/>
      <c r="D60" s="45">
        <f>SUM(D9:D59)</f>
        <v>1790449272011</v>
      </c>
      <c r="F60" s="45">
        <f>SUM(F9:F59)</f>
        <v>-2090793777</v>
      </c>
      <c r="H60" s="45">
        <f>SUM(H9:H59)</f>
        <v>381172824807</v>
      </c>
      <c r="J60" s="45">
        <f>SUM(J9:J59)</f>
        <v>2169531303041</v>
      </c>
      <c r="L60" s="45">
        <f>SUM(L9:L59)</f>
        <v>11720616709840</v>
      </c>
      <c r="N60" s="45">
        <f>SUM(N9:N59)</f>
        <v>2893814614286</v>
      </c>
      <c r="P60" s="45">
        <f>SUM(P9:P59)</f>
        <v>537501720015</v>
      </c>
      <c r="R60" s="45">
        <f>SUM(R9:R59)</f>
        <v>15151933044141</v>
      </c>
    </row>
    <row r="62" spans="1:18" x14ac:dyDescent="0.2">
      <c r="L62" s="46"/>
    </row>
    <row r="63" spans="1:18" x14ac:dyDescent="0.2">
      <c r="D63" s="46"/>
      <c r="F63" s="46"/>
    </row>
    <row r="66" spans="4:12" x14ac:dyDescent="0.2">
      <c r="D66" s="46"/>
      <c r="L66" s="46"/>
    </row>
    <row r="67" spans="4:12" x14ac:dyDescent="0.2">
      <c r="L67" s="46"/>
    </row>
  </sheetData>
  <mergeCells count="59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8:B58"/>
    <mergeCell ref="A59:B59"/>
    <mergeCell ref="A60:B60"/>
    <mergeCell ref="A53:B53"/>
    <mergeCell ref="A54:B54"/>
    <mergeCell ref="A55:B55"/>
    <mergeCell ref="A56:B56"/>
    <mergeCell ref="A57:B5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سهام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Ehsan aghamohammadi</cp:lastModifiedBy>
  <dcterms:created xsi:type="dcterms:W3CDTF">2025-10-25T15:36:59Z</dcterms:created>
  <dcterms:modified xsi:type="dcterms:W3CDTF">2025-10-26T12:36:20Z</dcterms:modified>
</cp:coreProperties>
</file>