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با درآمد ثابت نگین سامان\گزارش افشا پرتفو\1404\"/>
    </mc:Choice>
  </mc:AlternateContent>
  <xr:revisionPtr revIDLastSave="0" documentId="13_ncr:1_{75D821C1-1BBA-4875-A84E-9FDA29FC0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وراق" sheetId="5" r:id="rId1"/>
    <sheet name="تعدیل قیمت" sheetId="6" r:id="rId2"/>
    <sheet name="سپرده" sheetId="7" r:id="rId3"/>
    <sheet name="درآمد" sheetId="8" r:id="rId4"/>
    <sheet name="درآمد سرمایه گذاری در صندوق" sheetId="10" r:id="rId5"/>
    <sheet name="درآمد سرمایه گذاری در اوراق به" sheetId="11" r:id="rId6"/>
    <sheet name="درآمد سپرده بانکی" sheetId="13" r:id="rId7"/>
    <sheet name="سایر درآمدها" sheetId="14" r:id="rId8"/>
    <sheet name="سود اوراق بهادار" sheetId="17" r:id="rId9"/>
    <sheet name="سود سپرده بانکی" sheetId="18" r:id="rId10"/>
    <sheet name="درآمد ناشی از فروش" sheetId="19" r:id="rId11"/>
    <sheet name="درآمد ناشی از تغییر قیمت اوراق" sheetId="21" r:id="rId12"/>
    <sheet name="مبالغ تخصیص اوراق" sheetId="22" r:id="rId13"/>
  </sheets>
  <definedNames>
    <definedName name="_xlnm._FilterDatabase" localSheetId="2" hidden="1">سپرده!$A$8:$L$27</definedName>
    <definedName name="_xlnm._FilterDatabase" localSheetId="9" hidden="1">'سود سپرده بانکی'!$A$7:$P$25</definedName>
    <definedName name="_xlnm.Print_Area" localSheetId="0">اوراق!$A$1:$AM$28</definedName>
    <definedName name="_xlnm.Print_Area" localSheetId="1">'تعدیل قیمت'!$A$1:$N$13</definedName>
    <definedName name="_xlnm.Print_Area" localSheetId="3">درآمد!$A$1:$K$13</definedName>
    <definedName name="_xlnm.Print_Area" localSheetId="6">'درآمد سپرده بانکی'!$A$1:$K$50</definedName>
    <definedName name="_xlnm.Print_Area" localSheetId="5">'درآمد سرمایه گذاری در اوراق به'!$A$1:$S$35</definedName>
    <definedName name="_xlnm.Print_Area" localSheetId="4">'درآمد سرمایه گذاری در صندوق'!$A$1:$X$10</definedName>
    <definedName name="_xlnm.Print_Area" localSheetId="11">'درآمد ناشی از تغییر قیمت اوراق'!$A$1:$S$27</definedName>
    <definedName name="_xlnm.Print_Area" localSheetId="10">'درآمد ناشی از فروش'!$A$1:$S$13</definedName>
    <definedName name="_xlnm.Print_Area" localSheetId="7">'سایر درآمدها'!$A$1:$G$11</definedName>
    <definedName name="_xlnm.Print_Area" localSheetId="2">سپرده!$A$1:$M$27</definedName>
    <definedName name="_xlnm.Print_Area" localSheetId="8">'سود اوراق بهادار'!$A$1:$U$31</definedName>
    <definedName name="_xlnm.Print_Area" localSheetId="9">'سود سپرده بانکی'!$A$1:$N$25</definedName>
  </definedNames>
  <calcPr calcId="191029"/>
</workbook>
</file>

<file path=xl/calcChain.xml><?xml version="1.0" encoding="utf-8"?>
<calcChain xmlns="http://schemas.openxmlformats.org/spreadsheetml/2006/main">
  <c r="L9" i="10" l="1"/>
  <c r="F35" i="11"/>
  <c r="D35" i="11"/>
  <c r="D21" i="11"/>
  <c r="J17" i="17"/>
  <c r="W9" i="10"/>
  <c r="L21" i="11"/>
  <c r="M10" i="19"/>
  <c r="J50" i="13"/>
  <c r="J49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8" i="13"/>
  <c r="F50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8" i="13"/>
  <c r="L17" i="22" l="1"/>
  <c r="L15" i="22"/>
  <c r="L12" i="22"/>
  <c r="L11" i="22"/>
  <c r="L10" i="22"/>
  <c r="L9" i="22"/>
  <c r="L8" i="22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K25" i="18"/>
  <c r="G25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8" i="18"/>
  <c r="M8" i="18"/>
  <c r="I25" i="18"/>
  <c r="E25" i="18"/>
  <c r="C25" i="18"/>
  <c r="I24" i="18"/>
  <c r="W10" i="10"/>
  <c r="J9" i="8"/>
  <c r="J11" i="8"/>
  <c r="J12" i="8"/>
  <c r="J8" i="8"/>
  <c r="L27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9" i="7"/>
  <c r="M25" i="18" l="1"/>
  <c r="P17" i="17"/>
  <c r="F12" i="8"/>
  <c r="F11" i="8"/>
  <c r="F9" i="8"/>
  <c r="L20" i="11"/>
  <c r="L34" i="11"/>
  <c r="R34" i="11" s="1"/>
  <c r="L33" i="11"/>
  <c r="D20" i="11"/>
  <c r="J20" i="11" s="1"/>
  <c r="D34" i="11"/>
  <c r="J34" i="11" s="1"/>
  <c r="D33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9" i="11"/>
  <c r="N35" i="11"/>
  <c r="J10" i="11"/>
  <c r="J11" i="11"/>
  <c r="J12" i="11"/>
  <c r="J13" i="11"/>
  <c r="J14" i="11"/>
  <c r="J15" i="11"/>
  <c r="J16" i="11"/>
  <c r="J17" i="11"/>
  <c r="J18" i="11"/>
  <c r="J19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9" i="11"/>
  <c r="H35" i="11"/>
  <c r="L35" i="11" l="1"/>
  <c r="R33" i="11"/>
  <c r="J35" i="11"/>
  <c r="F10" i="8" s="1"/>
  <c r="Q9" i="19"/>
  <c r="Q10" i="19"/>
  <c r="Q11" i="19"/>
  <c r="Q12" i="19"/>
  <c r="Q8" i="19"/>
  <c r="J31" i="17"/>
  <c r="N9" i="17"/>
  <c r="N10" i="17"/>
  <c r="N11" i="17"/>
  <c r="N12" i="17"/>
  <c r="N13" i="17"/>
  <c r="N14" i="17"/>
  <c r="N15" i="17"/>
  <c r="N16" i="17"/>
  <c r="N17" i="17"/>
  <c r="N31" i="17" s="1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8" i="17"/>
  <c r="J16" i="17"/>
  <c r="P16" i="17"/>
  <c r="P31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8" i="17"/>
  <c r="J10" i="8" l="1"/>
  <c r="J13" i="8" s="1"/>
  <c r="F13" i="8"/>
  <c r="Q13" i="19"/>
  <c r="P10" i="11"/>
  <c r="T31" i="17"/>
  <c r="I27" i="21"/>
  <c r="Q27" i="21"/>
  <c r="J27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9" i="7"/>
  <c r="H27" i="7"/>
  <c r="F27" i="7"/>
  <c r="D27" i="7"/>
  <c r="AL28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9" i="5"/>
  <c r="T28" i="5"/>
  <c r="AJ28" i="5"/>
  <c r="H11" i="8" l="1"/>
  <c r="H12" i="8"/>
  <c r="H8" i="8"/>
  <c r="H9" i="8"/>
  <c r="H10" i="8"/>
  <c r="P35" i="11"/>
  <c r="R10" i="11"/>
  <c r="R35" i="11" s="1"/>
  <c r="H1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Ghazaleh Khademian</author>
  </authors>
  <commentList>
    <comment ref="P17" authorId="0" shapeId="0" xr:uid="{939C3BB8-95BD-4F26-AEB0-4550F859CEA8}">
      <text>
        <r>
          <rPr>
            <b/>
            <sz val="9"/>
            <color indexed="81"/>
            <rFont val="Tahoma"/>
            <charset val="178"/>
          </rPr>
          <t>Ghazaleh Khademian:</t>
        </r>
        <r>
          <rPr>
            <sz val="9"/>
            <color indexed="81"/>
            <rFont val="Tahoma"/>
            <charset val="178"/>
          </rPr>
          <t xml:space="preserve">
درآمد تعهد پذیره نویسی هم اضافه شد</t>
        </r>
      </text>
    </comment>
  </commentList>
</comments>
</file>

<file path=xl/sharedStrings.xml><?xml version="1.0" encoding="utf-8"?>
<sst xmlns="http://schemas.openxmlformats.org/spreadsheetml/2006/main" count="511" uniqueCount="243">
  <si>
    <t>صندوق سرمایه‌گذاری در اوراق بهادار با درآمد ثابت نگین سامان</t>
  </si>
  <si>
    <t>صورت وضعیت پرتفوی</t>
  </si>
  <si>
    <t>برای ماه منتهی به 1404/01/31</t>
  </si>
  <si>
    <t>1403/12/30</t>
  </si>
  <si>
    <t>تغییرات طی دوره</t>
  </si>
  <si>
    <t>1404/01/31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</si>
  <si>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</si>
  <si>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</si>
  <si>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</si>
  <si>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</si>
  <si>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</si>
  <si>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</si>
  <si>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</si>
  <si>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</si>
  <si>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</si>
  <si>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</si>
  <si>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</si>
  <si>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</si>
  <si>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</si>
  <si>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</si>
  <si>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</si>
  <si>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</si>
  <si>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</si>
  <si>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</si>
  <si>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</si>
  <si>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</si>
  <si>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</si>
  <si>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</si>
  <si>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</si>
  <si>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</si>
  <si>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</si>
  <si>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</si>
  <si>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اجاره تابان فرداکاران14061205</t>
  </si>
  <si>
    <t>1403/12/05</t>
  </si>
  <si>
    <t>1406/12/05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</si>
  <si>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</si>
  <si>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</si>
  <si>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</si>
  <si>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</si>
  <si>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</si>
  <si>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1404/07/13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</si>
  <si>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</si>
  <si>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</si>
  <si>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</si>
  <si>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</si>
  <si>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</si>
  <si>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</si>
  <si>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مرابحه وتوصا712-3ماهه23%</t>
  </si>
  <si>
    <t>1403/12/13</t>
  </si>
  <si>
    <t>1407/12/13</t>
  </si>
  <si>
    <t>مرابحه عام دولت131-ش.خ040410</t>
  </si>
  <si>
    <t>1402/05/10</t>
  </si>
  <si>
    <t>1404/04/07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</si>
  <si>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</si>
  <si>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</si>
  <si>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</si>
  <si>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</si>
  <si>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</si>
  <si>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</si>
  <si>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</si>
  <si>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</si>
  <si>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</si>
  <si>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</si>
  <si>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</si>
  <si>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</si>
  <si>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عام دولت209-ش.خ050821</t>
  </si>
  <si>
    <t>1403/12/21</t>
  </si>
  <si>
    <t>1405/08/21</t>
  </si>
  <si>
    <t>مرابحه ف.لبنی رامک شیراز071114</t>
  </si>
  <si>
    <t>1403/11/14</t>
  </si>
  <si>
    <t>1407/11/14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</si>
  <si>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</si>
  <si>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</si>
  <si>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</si>
  <si>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</si>
  <si>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</si>
  <si>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</si>
  <si>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</si>
  <si>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</si>
  <si>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</si>
  <si>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</si>
  <si>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جمع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</si>
  <si>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</si>
  <si>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</si>
  <si>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</si>
  <si>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</si>
  <si>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</si>
  <si>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</si>
  <si>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</si>
  <si>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</si>
  <si>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</si>
  <si>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</si>
  <si>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</si>
  <si>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</si>
  <si>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</si>
  <si>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</si>
  <si>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</si>
  <si>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مطهري-مهرداد 279928474</t>
  </si>
  <si>
    <t>سپرده کوتاه مدت بانک سامان ملاصدرا 829-810-13470000-1</t>
  </si>
  <si>
    <t>سپرده کوتاه مدت بانک ملی مستقل حافظ 0226057940000</t>
  </si>
  <si>
    <t>سپرده کوتاه مدت بانک اقتصاد نوین مرزداران 205-850-6681650-1</t>
  </si>
  <si>
    <t>سپرده کوتاه مدت بانک رفاه سعادت آباد 332043253</t>
  </si>
  <si>
    <t>سپرده کوتاه مدت بانک خاورمیانه مهستان 1005-10-810-707074711</t>
  </si>
  <si>
    <t>سپرده کوتاه مدت بانک ملت پالایشگاه تهران 9134226551</t>
  </si>
  <si>
    <t>سپرده کوتاه مدت بانک صادرات فردوسی 0219908664008</t>
  </si>
  <si>
    <t>سپرده بلند مدت بانک صادرات فردوسی 0407600211008</t>
  </si>
  <si>
    <t>سپرده بلند مدت بانک اقتصاد نوین مقدس اردبیلی 20228366816501</t>
  </si>
  <si>
    <t>سپرده بلند مدت بانک صادرات فردوسی 0407668579003</t>
  </si>
  <si>
    <t>سپرده بلند مدت بانک صادرات بالای فلکه دوم هوایی  0407668582000</t>
  </si>
  <si>
    <t>سپرده بلند مدت بانک ملی بورس اوراق بهادار 0424156631008</t>
  </si>
  <si>
    <t>سپرده بلند مدت بانک ملی شهید فهمیده 0424156644007</t>
  </si>
  <si>
    <t>سپرده بلند مدت بانک ملت بورس کالا 2835068945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</si>
  <si>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</si>
  <si>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</si>
  <si>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</si>
  <si>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</si>
  <si>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</si>
  <si>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</si>
  <si>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</si>
  <si>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</si>
  <si>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</si>
  <si>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</si>
  <si>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</si>
  <si>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</si>
  <si>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</si>
  <si>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</si>
  <si>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</si>
  <si>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</si>
  <si>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</si>
  <si>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</si>
  <si>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</si>
  <si>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</si>
  <si>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</si>
  <si>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</si>
  <si>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</si>
  <si>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</si>
  <si>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</si>
  <si>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</si>
  <si>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</si>
  <si>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</si>
  <si>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</si>
  <si>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دولت102-ش.خ031211</t>
  </si>
  <si>
    <t>صکوک منفعت نفت1312-6ماهه 18/5%</t>
  </si>
  <si>
    <t>مرابحه عام دولت138-ش.خ031004</t>
  </si>
  <si>
    <t>مرابحه اکتوور کو-کاردان070612</t>
  </si>
  <si>
    <t>مرابحه ذوب و نوردکرمان14060814</t>
  </si>
  <si>
    <t>مشارکت ش کرج0312-سه ماهه18%</t>
  </si>
  <si>
    <t>مشارکت ش اسلامشهر312-3ماهه18%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</si>
  <si>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</si>
  <si>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</si>
  <si>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</si>
  <si>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</si>
  <si>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</si>
  <si>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پارسیان پاچنار 47001229024602</t>
  </si>
  <si>
    <t>سپرده بلند مدت بانک پاسارگاد بهزادی  378.303.14681876.1</t>
  </si>
  <si>
    <t>سپرده بلند مدت بانک پاسارگاد بهزادی 378.303.14681876.2</t>
  </si>
  <si>
    <t>سپرده بلند مدت بانک پاسارگاد بهزادی 378.303.14681876.3</t>
  </si>
  <si>
    <t>سپرده بلند مدت بانک پاسارگاد بهزادی  378.303.14681876.4</t>
  </si>
  <si>
    <t>سپرده بلند مدت بانک پاسارگاد بهزادی 378-303-14681876-5</t>
  </si>
  <si>
    <t>سپرده بلند مدت بانک پاسارگاد بهزادی 378.303.14681876.6</t>
  </si>
  <si>
    <t>سپرده بلند مدت بانک پاسارگاد بهزادی 378.303.14681876.7</t>
  </si>
  <si>
    <t>سپرده بلند مدت بانک پاسارگاد بهزادی 378-303-14681876-8</t>
  </si>
  <si>
    <t>سپرده بلند مدت بانک پاسارگاد بهزادی 378.303.14681876.9</t>
  </si>
  <si>
    <t>سپرده بلند مدت موسسه اعتباری ملل فاطمی 051960388000000450</t>
  </si>
  <si>
    <t>سپرده بلند مدت بانک تجارت مرکزی نیشاپور 0479604376116</t>
  </si>
  <si>
    <t>سپرده بلند مدت بانک پاسارگاد بهزادی 378.303.14681876.10</t>
  </si>
  <si>
    <t>سپرده بلند مدت بانک تجارت آفریقا ظفر 047960454702</t>
  </si>
  <si>
    <t>سپرده بلند مدت بانک تجارت آفریقا ظفر 0479604464295</t>
  </si>
  <si>
    <t>سپرده بلند مدت بانک تجارت آفریقا ظفر 0479604482800</t>
  </si>
  <si>
    <t>سپرده بلند مدت بانک پاسارگاد بهزادی 378.303.14681876.11</t>
  </si>
  <si>
    <t>سپرده بلند مدت بانک پاسارگاد بهزادی 378-303-14681876-12</t>
  </si>
  <si>
    <t>سپرده بلند مدت بانک پاسارگاد بهزادی 378-304-14681876-1</t>
  </si>
  <si>
    <t>سپرده بلند مدت بانک مسکن توانیر 5600877335770</t>
  </si>
  <si>
    <t>سپرده بلند مدت بانک ملت پالایشگاه تهران 2775416162</t>
  </si>
  <si>
    <t>سپرده بلند مدت بانک صادرات فردوسی 0407598757002</t>
  </si>
  <si>
    <t>سپرده بلند مدت بانک پاسارگاد بهزادی 378.304.14681876.2</t>
  </si>
  <si>
    <t>سپرده بلند مدت بانک صادرات ممتاز مشهد 0407602294007</t>
  </si>
  <si>
    <t>سپرده بلند مدت بانک تجارت ارم شیراز 0479604784183</t>
  </si>
  <si>
    <t>سپرده بلند مدت بانک تجارت صنایع دریایی 0479304784199</t>
  </si>
  <si>
    <t>سپرده بلند مدت بانک ملی بازار 0423960071007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</si>
  <si>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</si>
  <si>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</si>
  <si>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</si>
  <si>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</si>
  <si>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</si>
  <si>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</si>
  <si>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</si>
  <si>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</si>
  <si>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</si>
  <si>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1403/10/04</t>
  </si>
  <si>
    <t>1407/06/12</t>
  </si>
  <si>
    <t>1406/08/14</t>
  </si>
  <si>
    <t>1403/12/11</t>
  </si>
  <si>
    <t>1403/12/28</t>
  </si>
  <si>
    <t>1403/12/26</t>
  </si>
  <si>
    <t>1403/12/17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</si>
  <si>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</si>
  <si>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</si>
  <si>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</si>
  <si>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</si>
  <si>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</si>
  <si>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</si>
  <si>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</si>
  <si>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بلند مدت بانک ملی</t>
  </si>
  <si>
    <t>سپرده کوتاه مدت بانک ملی</t>
  </si>
  <si>
    <t xml:space="preserve">حساب جاری بانک ملی </t>
  </si>
  <si>
    <t>حساب جاری بانک سامان</t>
  </si>
  <si>
    <t xml:space="preserve">سپرده کوتاه مدت بانک سامان </t>
  </si>
  <si>
    <t xml:space="preserve">حساب جاری بانک تجارت </t>
  </si>
  <si>
    <t>سپرده کوتاه مدت بانک تجارت</t>
  </si>
  <si>
    <t>سپرده بلند مدت بانک ملت</t>
  </si>
  <si>
    <t>سپرده کوتاه مدت بانک ملت</t>
  </si>
  <si>
    <t xml:space="preserve">قرض الحسنه بانک شهر </t>
  </si>
  <si>
    <t>سپرده کوتاه مدت بانک صادرات</t>
  </si>
  <si>
    <t>سپرده بلند مدت بانک صادرات</t>
  </si>
  <si>
    <t>سپرده کوتاه مدت  بانک مسکن</t>
  </si>
  <si>
    <t>سپرده کوتاه مدت بانک اقتصاد نوین</t>
  </si>
  <si>
    <t xml:space="preserve">سپرده بلند مدت بانک اقتصاد نوین </t>
  </si>
  <si>
    <t xml:space="preserve">سپرده کوتاه مدت بانک رفاه </t>
  </si>
  <si>
    <t xml:space="preserve">سپرده کوتاه مدت بانک خاورمیانه </t>
  </si>
  <si>
    <t>سپرده کوتاه مدت موسسه اعتباری ملل</t>
  </si>
  <si>
    <t xml:space="preserve"> سلف موازی متانول سبلان053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</si>
  <si>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</si>
  <si>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</si>
  <si>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</si>
  <si>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</si>
  <si>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</si>
  <si>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</si>
  <si>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نرخ اسمی</t>
  </si>
  <si>
    <t>تامین سرمایه کاردان</t>
  </si>
  <si>
    <t>مدیر صندوق</t>
  </si>
  <si>
    <t>-</t>
  </si>
  <si>
    <t>سپرده کوتاه مدت بانک سامان</t>
  </si>
  <si>
    <t>سپرده کوتاه مدت بانک رفاه</t>
  </si>
  <si>
    <t xml:space="preserve">سپرده کوتاه مدت بانک پارسیان </t>
  </si>
  <si>
    <t xml:space="preserve">سپرده کوتاه مدت بانک صادرات </t>
  </si>
  <si>
    <t>سپرده بلند مدت بانک پاسارگاد</t>
  </si>
  <si>
    <t>سپرده بلند مدت بانک تجارت</t>
  </si>
  <si>
    <t>سپرده بلند مدت موسسه اعتباری ملل</t>
  </si>
  <si>
    <t xml:space="preserve">سپرده بلند مدت بانک مسکن </t>
  </si>
  <si>
    <t xml:space="preserve">سپرده بلند مدت بانک ملت </t>
  </si>
  <si>
    <t>سپرده بلند مدت بانک اقتصاد نوین</t>
  </si>
  <si>
    <t>نرخ ترجیحی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</si>
</sst>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9"/>
      <color indexed="81"/>
      <name val="Tahoma"/>
      <charset val="178"/>
    </font>
    <font>
      <b/>
      <sz val="9"/>
      <color indexed="81"/>
      <name val="Tahoma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35"/>
  <sheetViews>
    <sheetView rightToLeft="1" tabSelected="1" topLeftCell="A16" workbookViewId="0">
      <selection activeCell="AL15" sqref="AL1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7.85546875" bestFit="1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7.5703125" bestFit="1" customWidth="1"/>
    <col min="15" max="15" width="1.28515625" customWidth="1"/>
    <col min="16" max="16" width="13" customWidth="1"/>
    <col min="17" max="17" width="1.28515625" customWidth="1"/>
    <col min="18" max="18" width="18.85546875" bestFit="1" customWidth="1"/>
    <col min="19" max="19" width="1.28515625" customWidth="1"/>
    <col min="20" max="20" width="18.8554687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85546875" bestFit="1" customWidth="1"/>
    <col min="35" max="35" width="1.28515625" customWidth="1"/>
    <col min="36" max="36" width="19" bestFit="1" customWidth="1"/>
    <col min="37" max="37" width="1.28515625" customWidth="1"/>
    <col min="38" max="38" width="23.42578125" customWidth="1"/>
    <col min="39" max="39" width="0.28515625" customWidth="1"/>
    <col min="40" max="40" width="18.28515625" customWidth="1"/>
    <col min="43" max="43" width="23.140625" customWidth="1"/>
  </cols>
  <sheetData>
    <row r="1" spans="1:4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43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3" ht="14.45" customHeight="1" x14ac:dyDescent="0.2"/>
    <row r="5" spans="1:43" ht="14.45" customHeight="1" x14ac:dyDescent="0.2">
      <c r="A5" s="1" t="s">
        <v>16</v>
      </c>
      <c r="B5" s="37" t="s">
        <v>17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43" ht="14.45" customHeight="1" x14ac:dyDescent="0.2">
      <c r="A6" s="38" t="s">
        <v>18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 t="s">
        <v>3</v>
      </c>
      <c r="Q6" s="38"/>
      <c r="R6" s="38"/>
      <c r="S6" s="38"/>
      <c r="T6" s="38"/>
      <c r="V6" s="38" t="s">
        <v>4</v>
      </c>
      <c r="W6" s="38"/>
      <c r="X6" s="38"/>
      <c r="Y6" s="38"/>
      <c r="Z6" s="38"/>
      <c r="AA6" s="38"/>
      <c r="AB6" s="38"/>
      <c r="AD6" s="38" t="s">
        <v>5</v>
      </c>
      <c r="AE6" s="38"/>
      <c r="AF6" s="38"/>
      <c r="AG6" s="38"/>
      <c r="AH6" s="38"/>
      <c r="AI6" s="38"/>
      <c r="AJ6" s="38"/>
      <c r="AK6" s="38"/>
      <c r="AL6" s="38"/>
    </row>
    <row r="7" spans="1:43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9" t="s">
        <v>6</v>
      </c>
      <c r="W7" s="39"/>
      <c r="X7" s="39"/>
      <c r="Y7" s="3"/>
      <c r="Z7" s="39" t="s">
        <v>7</v>
      </c>
      <c r="AA7" s="39"/>
      <c r="AB7" s="39"/>
      <c r="AD7" s="3"/>
      <c r="AE7" s="3"/>
      <c r="AF7" s="3"/>
      <c r="AG7" s="3"/>
      <c r="AH7" s="3"/>
      <c r="AI7" s="3"/>
      <c r="AJ7" s="3"/>
      <c r="AK7" s="3"/>
      <c r="AL7" s="3"/>
    </row>
    <row r="8" spans="1:43" ht="24" customHeight="1" x14ac:dyDescent="0.2">
      <c r="A8" s="38" t="s">
        <v>19</v>
      </c>
      <c r="B8" s="38"/>
      <c r="D8" s="2" t="s">
        <v>20</v>
      </c>
      <c r="F8" s="2" t="s">
        <v>21</v>
      </c>
      <c r="H8" s="2" t="s">
        <v>22</v>
      </c>
      <c r="J8" s="2" t="s">
        <v>23</v>
      </c>
      <c r="L8" s="2" t="s">
        <v>24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3"/>
      <c r="X8" s="4" t="s">
        <v>9</v>
      </c>
      <c r="Z8" s="4" t="s">
        <v>8</v>
      </c>
      <c r="AA8" s="3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43" ht="21.75" customHeight="1" x14ac:dyDescent="0.2">
      <c r="A9" s="40" t="s">
        <v>25</v>
      </c>
      <c r="B9" s="40"/>
      <c r="D9" s="12" t="s">
        <v>26</v>
      </c>
      <c r="E9" s="13"/>
      <c r="F9" s="12" t="s">
        <v>26</v>
      </c>
      <c r="G9" s="13"/>
      <c r="H9" s="12" t="s">
        <v>27</v>
      </c>
      <c r="I9" s="13"/>
      <c r="J9" s="12" t="s">
        <v>28</v>
      </c>
      <c r="K9" s="13"/>
      <c r="L9" s="14">
        <v>43.97</v>
      </c>
      <c r="M9" s="13"/>
      <c r="N9" s="14">
        <v>43.97</v>
      </c>
      <c r="O9" s="13"/>
      <c r="P9" s="15">
        <v>3809800</v>
      </c>
      <c r="Q9" s="13"/>
      <c r="R9" s="15">
        <v>14775044446400</v>
      </c>
      <c r="S9" s="13"/>
      <c r="T9" s="15">
        <v>15616142040031</v>
      </c>
      <c r="U9" s="13"/>
      <c r="V9" s="15">
        <v>0</v>
      </c>
      <c r="W9" s="13"/>
      <c r="X9" s="15">
        <v>0</v>
      </c>
      <c r="Y9" s="13"/>
      <c r="Z9" s="15">
        <v>0</v>
      </c>
      <c r="AA9" s="13"/>
      <c r="AB9" s="15">
        <v>0</v>
      </c>
      <c r="AC9" s="13"/>
      <c r="AD9" s="15">
        <v>3809800</v>
      </c>
      <c r="AE9" s="13"/>
      <c r="AF9" s="15">
        <v>4180394</v>
      </c>
      <c r="AG9" s="13"/>
      <c r="AH9" s="15">
        <v>14775044446400</v>
      </c>
      <c r="AI9" s="13"/>
      <c r="AJ9" s="15">
        <v>15914918374030</v>
      </c>
      <c r="AK9" s="13"/>
      <c r="AL9" s="14">
        <f>AJ9/69605354422493*100</f>
        <v>22.864503034391685</v>
      </c>
      <c r="AQ9" s="18"/>
    </row>
    <row r="10" spans="1:43" ht="21.75" customHeight="1" x14ac:dyDescent="0.2">
      <c r="A10" s="41" t="s">
        <v>29</v>
      </c>
      <c r="B10" s="41"/>
      <c r="D10" s="16" t="s">
        <v>26</v>
      </c>
      <c r="E10" s="13"/>
      <c r="F10" s="16" t="s">
        <v>26</v>
      </c>
      <c r="G10" s="13"/>
      <c r="H10" s="16" t="s">
        <v>30</v>
      </c>
      <c r="I10" s="13"/>
      <c r="J10" s="16" t="s">
        <v>31</v>
      </c>
      <c r="K10" s="13"/>
      <c r="L10" s="17">
        <v>55.06</v>
      </c>
      <c r="M10" s="13"/>
      <c r="N10" s="17">
        <v>55.06</v>
      </c>
      <c r="O10" s="13"/>
      <c r="P10" s="18">
        <v>4308000</v>
      </c>
      <c r="Q10" s="13"/>
      <c r="R10" s="18">
        <v>5999967000000</v>
      </c>
      <c r="S10" s="13"/>
      <c r="T10" s="18">
        <v>6854661167825</v>
      </c>
      <c r="U10" s="13"/>
      <c r="V10" s="18">
        <v>0</v>
      </c>
      <c r="W10" s="13"/>
      <c r="X10" s="18">
        <v>0</v>
      </c>
      <c r="Y10" s="13"/>
      <c r="Z10" s="18">
        <v>0</v>
      </c>
      <c r="AA10" s="13"/>
      <c r="AB10" s="18">
        <v>0</v>
      </c>
      <c r="AC10" s="13"/>
      <c r="AD10" s="18">
        <v>4308000</v>
      </c>
      <c r="AE10" s="13"/>
      <c r="AF10" s="18">
        <v>1619433</v>
      </c>
      <c r="AG10" s="13"/>
      <c r="AH10" s="18">
        <v>5999967000000</v>
      </c>
      <c r="AI10" s="13"/>
      <c r="AJ10" s="18">
        <v>6971461029499</v>
      </c>
      <c r="AK10" s="13"/>
      <c r="AL10" s="17">
        <f t="shared" ref="AL10:AL27" si="0">AJ10/69605354422493*100</f>
        <v>10.015696475278874</v>
      </c>
    </row>
    <row r="11" spans="1:43" ht="21.75" customHeight="1" x14ac:dyDescent="0.2">
      <c r="A11" s="41" t="s">
        <v>32</v>
      </c>
      <c r="B11" s="41"/>
      <c r="D11" s="16" t="s">
        <v>26</v>
      </c>
      <c r="E11" s="13"/>
      <c r="F11" s="16" t="s">
        <v>26</v>
      </c>
      <c r="G11" s="13"/>
      <c r="H11" s="16" t="s">
        <v>33</v>
      </c>
      <c r="I11" s="13"/>
      <c r="J11" s="16" t="s">
        <v>34</v>
      </c>
      <c r="K11" s="13"/>
      <c r="L11" s="17">
        <v>23</v>
      </c>
      <c r="M11" s="13"/>
      <c r="N11" s="17">
        <v>23</v>
      </c>
      <c r="O11" s="13"/>
      <c r="P11" s="18">
        <v>6000000</v>
      </c>
      <c r="Q11" s="13"/>
      <c r="R11" s="18">
        <v>6000000000000</v>
      </c>
      <c r="S11" s="13"/>
      <c r="T11" s="18">
        <v>5676872880262</v>
      </c>
      <c r="U11" s="13"/>
      <c r="V11" s="18">
        <v>0</v>
      </c>
      <c r="W11" s="13"/>
      <c r="X11" s="18">
        <v>0</v>
      </c>
      <c r="Y11" s="13"/>
      <c r="Z11" s="18">
        <v>0</v>
      </c>
      <c r="AA11" s="13"/>
      <c r="AB11" s="18">
        <v>0</v>
      </c>
      <c r="AC11" s="13"/>
      <c r="AD11" s="18">
        <v>6000000</v>
      </c>
      <c r="AE11" s="13"/>
      <c r="AF11" s="18">
        <v>920258</v>
      </c>
      <c r="AG11" s="13"/>
      <c r="AH11" s="18">
        <v>6000000000000</v>
      </c>
      <c r="AI11" s="13"/>
      <c r="AJ11" s="18">
        <v>5520547219425</v>
      </c>
      <c r="AK11" s="13"/>
      <c r="AL11" s="17">
        <f t="shared" si="0"/>
        <v>7.9312105587684982</v>
      </c>
    </row>
    <row r="12" spans="1:43" ht="21.75" customHeight="1" x14ac:dyDescent="0.2">
      <c r="A12" s="41" t="s">
        <v>35</v>
      </c>
      <c r="B12" s="41"/>
      <c r="D12" s="16" t="s">
        <v>26</v>
      </c>
      <c r="E12" s="13"/>
      <c r="F12" s="16" t="s">
        <v>26</v>
      </c>
      <c r="G12" s="13"/>
      <c r="H12" s="16" t="s">
        <v>36</v>
      </c>
      <c r="I12" s="13"/>
      <c r="J12" s="16" t="s">
        <v>37</v>
      </c>
      <c r="K12" s="13"/>
      <c r="L12" s="17">
        <v>0</v>
      </c>
      <c r="M12" s="13"/>
      <c r="N12" s="17">
        <v>0</v>
      </c>
      <c r="O12" s="13"/>
      <c r="P12" s="18">
        <v>3100</v>
      </c>
      <c r="Q12" s="13"/>
      <c r="R12" s="18">
        <v>1981259037</v>
      </c>
      <c r="S12" s="13"/>
      <c r="T12" s="18">
        <v>2506050695</v>
      </c>
      <c r="U12" s="13"/>
      <c r="V12" s="18">
        <v>0</v>
      </c>
      <c r="W12" s="13"/>
      <c r="X12" s="18">
        <v>0</v>
      </c>
      <c r="Y12" s="13"/>
      <c r="Z12" s="18">
        <v>0</v>
      </c>
      <c r="AA12" s="13"/>
      <c r="AB12" s="18">
        <v>0</v>
      </c>
      <c r="AC12" s="13"/>
      <c r="AD12" s="18">
        <v>3100</v>
      </c>
      <c r="AE12" s="13"/>
      <c r="AF12" s="18">
        <v>835800</v>
      </c>
      <c r="AG12" s="13"/>
      <c r="AH12" s="18">
        <v>1981259037</v>
      </c>
      <c r="AI12" s="13"/>
      <c r="AJ12" s="18">
        <v>2590510384</v>
      </c>
      <c r="AK12" s="13"/>
      <c r="AL12" s="17">
        <f t="shared" si="0"/>
        <v>3.721711361853041E-3</v>
      </c>
      <c r="AN12" s="11"/>
    </row>
    <row r="13" spans="1:43" ht="21.75" customHeight="1" x14ac:dyDescent="0.2">
      <c r="A13" s="41" t="s">
        <v>38</v>
      </c>
      <c r="B13" s="41"/>
      <c r="D13" s="16" t="s">
        <v>26</v>
      </c>
      <c r="E13" s="13"/>
      <c r="F13" s="16" t="s">
        <v>26</v>
      </c>
      <c r="G13" s="13"/>
      <c r="H13" s="16" t="s">
        <v>39</v>
      </c>
      <c r="I13" s="13"/>
      <c r="J13" s="16" t="s">
        <v>40</v>
      </c>
      <c r="K13" s="13"/>
      <c r="L13" s="17">
        <v>0</v>
      </c>
      <c r="M13" s="13"/>
      <c r="N13" s="17">
        <v>0</v>
      </c>
      <c r="O13" s="13"/>
      <c r="P13" s="18">
        <v>63900</v>
      </c>
      <c r="Q13" s="13"/>
      <c r="R13" s="18">
        <v>43361790885</v>
      </c>
      <c r="S13" s="13"/>
      <c r="T13" s="18">
        <v>54368404940</v>
      </c>
      <c r="U13" s="13"/>
      <c r="V13" s="18">
        <v>0</v>
      </c>
      <c r="W13" s="13"/>
      <c r="X13" s="18">
        <v>0</v>
      </c>
      <c r="Y13" s="13"/>
      <c r="Z13" s="18">
        <v>0</v>
      </c>
      <c r="AA13" s="13"/>
      <c r="AB13" s="18">
        <v>0</v>
      </c>
      <c r="AC13" s="13"/>
      <c r="AD13" s="18">
        <v>63900</v>
      </c>
      <c r="AE13" s="13"/>
      <c r="AF13" s="18">
        <v>872030</v>
      </c>
      <c r="AG13" s="13"/>
      <c r="AH13" s="18">
        <v>43361790885</v>
      </c>
      <c r="AI13" s="13"/>
      <c r="AJ13" s="18">
        <v>55712617257</v>
      </c>
      <c r="AK13" s="13"/>
      <c r="AL13" s="17">
        <f t="shared" si="0"/>
        <v>8.0040706234801445E-2</v>
      </c>
    </row>
    <row r="14" spans="1:43" ht="21.75" customHeight="1" x14ac:dyDescent="0.2">
      <c r="A14" s="41" t="s">
        <v>41</v>
      </c>
      <c r="B14" s="41"/>
      <c r="D14" s="16" t="s">
        <v>26</v>
      </c>
      <c r="E14" s="13"/>
      <c r="F14" s="16" t="s">
        <v>26</v>
      </c>
      <c r="G14" s="13"/>
      <c r="H14" s="16" t="s">
        <v>42</v>
      </c>
      <c r="I14" s="13"/>
      <c r="J14" s="16" t="s">
        <v>43</v>
      </c>
      <c r="K14" s="13"/>
      <c r="L14" s="17">
        <v>0</v>
      </c>
      <c r="M14" s="13"/>
      <c r="N14" s="17">
        <v>0</v>
      </c>
      <c r="O14" s="13"/>
      <c r="P14" s="18">
        <v>30000</v>
      </c>
      <c r="Q14" s="13"/>
      <c r="R14" s="18">
        <v>19713572437</v>
      </c>
      <c r="S14" s="13"/>
      <c r="T14" s="18">
        <v>24424572243</v>
      </c>
      <c r="U14" s="13"/>
      <c r="V14" s="18">
        <v>0</v>
      </c>
      <c r="W14" s="13"/>
      <c r="X14" s="18">
        <v>0</v>
      </c>
      <c r="Y14" s="13"/>
      <c r="Z14" s="18">
        <v>0</v>
      </c>
      <c r="AA14" s="13"/>
      <c r="AB14" s="18">
        <v>0</v>
      </c>
      <c r="AC14" s="13"/>
      <c r="AD14" s="18">
        <v>30000</v>
      </c>
      <c r="AE14" s="13"/>
      <c r="AF14" s="18">
        <v>838540</v>
      </c>
      <c r="AG14" s="13"/>
      <c r="AH14" s="18">
        <v>19713572437</v>
      </c>
      <c r="AI14" s="13"/>
      <c r="AJ14" s="18">
        <v>25151640438</v>
      </c>
      <c r="AK14" s="13"/>
      <c r="AL14" s="17">
        <f t="shared" si="0"/>
        <v>3.6134634535920467E-2</v>
      </c>
    </row>
    <row r="15" spans="1:43" ht="21.75" customHeight="1" x14ac:dyDescent="0.2">
      <c r="A15" s="41" t="s">
        <v>44</v>
      </c>
      <c r="B15" s="41"/>
      <c r="D15" s="16" t="s">
        <v>26</v>
      </c>
      <c r="E15" s="13"/>
      <c r="F15" s="16" t="s">
        <v>26</v>
      </c>
      <c r="G15" s="13"/>
      <c r="H15" s="16" t="s">
        <v>45</v>
      </c>
      <c r="I15" s="13"/>
      <c r="J15" s="16" t="s">
        <v>46</v>
      </c>
      <c r="K15" s="13"/>
      <c r="L15" s="17">
        <v>23</v>
      </c>
      <c r="M15" s="13"/>
      <c r="N15" s="17">
        <v>23</v>
      </c>
      <c r="O15" s="13"/>
      <c r="P15" s="18">
        <v>2000000</v>
      </c>
      <c r="Q15" s="13"/>
      <c r="R15" s="18">
        <v>2000000000000</v>
      </c>
      <c r="S15" s="13"/>
      <c r="T15" s="18">
        <v>1799673750000</v>
      </c>
      <c r="U15" s="13"/>
      <c r="V15" s="18">
        <v>0</v>
      </c>
      <c r="W15" s="13"/>
      <c r="X15" s="18">
        <v>0</v>
      </c>
      <c r="Y15" s="13"/>
      <c r="Z15" s="18">
        <v>0</v>
      </c>
      <c r="AA15" s="13"/>
      <c r="AB15" s="18">
        <v>0</v>
      </c>
      <c r="AC15" s="13"/>
      <c r="AD15" s="18">
        <v>2000000</v>
      </c>
      <c r="AE15" s="13"/>
      <c r="AF15" s="18">
        <v>900000</v>
      </c>
      <c r="AG15" s="13"/>
      <c r="AH15" s="18">
        <v>2000000000000</v>
      </c>
      <c r="AI15" s="13"/>
      <c r="AJ15" s="18">
        <v>1799673750000</v>
      </c>
      <c r="AK15" s="13"/>
      <c r="AL15" s="17">
        <f t="shared" si="0"/>
        <v>2.5855392375079047</v>
      </c>
      <c r="AN15" s="11"/>
    </row>
    <row r="16" spans="1:43" ht="21.75" customHeight="1" x14ac:dyDescent="0.2">
      <c r="A16" s="41" t="s">
        <v>47</v>
      </c>
      <c r="B16" s="41"/>
      <c r="D16" s="16" t="s">
        <v>26</v>
      </c>
      <c r="E16" s="13"/>
      <c r="F16" s="16" t="s">
        <v>26</v>
      </c>
      <c r="G16" s="13"/>
      <c r="H16" s="16" t="s">
        <v>48</v>
      </c>
      <c r="I16" s="13"/>
      <c r="J16" s="16" t="s">
        <v>49</v>
      </c>
      <c r="K16" s="13"/>
      <c r="L16" s="17">
        <v>23</v>
      </c>
      <c r="M16" s="13"/>
      <c r="N16" s="17">
        <v>23</v>
      </c>
      <c r="O16" s="13"/>
      <c r="P16" s="18">
        <v>1000000</v>
      </c>
      <c r="Q16" s="13"/>
      <c r="R16" s="18">
        <v>1000000000000</v>
      </c>
      <c r="S16" s="13"/>
      <c r="T16" s="18">
        <v>999818750000</v>
      </c>
      <c r="U16" s="13"/>
      <c r="V16" s="18">
        <v>0</v>
      </c>
      <c r="W16" s="13"/>
      <c r="X16" s="18">
        <v>0</v>
      </c>
      <c r="Y16" s="13"/>
      <c r="Z16" s="18">
        <v>0</v>
      </c>
      <c r="AA16" s="13"/>
      <c r="AB16" s="18">
        <v>0</v>
      </c>
      <c r="AC16" s="13"/>
      <c r="AD16" s="18">
        <v>1000000</v>
      </c>
      <c r="AE16" s="13"/>
      <c r="AF16" s="18">
        <v>1000000</v>
      </c>
      <c r="AG16" s="13"/>
      <c r="AH16" s="18">
        <v>1000000000000</v>
      </c>
      <c r="AI16" s="13"/>
      <c r="AJ16" s="18">
        <v>999818750000</v>
      </c>
      <c r="AK16" s="13"/>
      <c r="AL16" s="17">
        <f t="shared" si="0"/>
        <v>1.4364106875043914</v>
      </c>
      <c r="AN16" s="11"/>
    </row>
    <row r="17" spans="1:38" ht="21.75" customHeight="1" x14ac:dyDescent="0.2">
      <c r="A17" s="41" t="s">
        <v>50</v>
      </c>
      <c r="B17" s="41"/>
      <c r="D17" s="16" t="s">
        <v>26</v>
      </c>
      <c r="E17" s="13"/>
      <c r="F17" s="16" t="s">
        <v>26</v>
      </c>
      <c r="G17" s="13"/>
      <c r="H17" s="16" t="s">
        <v>51</v>
      </c>
      <c r="I17" s="13"/>
      <c r="J17" s="16" t="s">
        <v>52</v>
      </c>
      <c r="K17" s="13"/>
      <c r="L17" s="17">
        <v>20.5</v>
      </c>
      <c r="M17" s="13"/>
      <c r="N17" s="17">
        <v>20.5</v>
      </c>
      <c r="O17" s="13"/>
      <c r="P17" s="18">
        <v>2745000</v>
      </c>
      <c r="Q17" s="13"/>
      <c r="R17" s="18">
        <v>2489408328001</v>
      </c>
      <c r="S17" s="13"/>
      <c r="T17" s="18">
        <v>2678634409500</v>
      </c>
      <c r="U17" s="13"/>
      <c r="V17" s="18">
        <v>0</v>
      </c>
      <c r="W17" s="13"/>
      <c r="X17" s="18">
        <v>0</v>
      </c>
      <c r="Y17" s="13"/>
      <c r="Z17" s="18">
        <v>0</v>
      </c>
      <c r="AA17" s="13"/>
      <c r="AB17" s="18">
        <v>0</v>
      </c>
      <c r="AC17" s="13"/>
      <c r="AD17" s="18">
        <v>2745000</v>
      </c>
      <c r="AE17" s="13"/>
      <c r="AF17" s="18">
        <v>995500</v>
      </c>
      <c r="AG17" s="13"/>
      <c r="AH17" s="18">
        <v>2489408328001</v>
      </c>
      <c r="AI17" s="13"/>
      <c r="AJ17" s="18">
        <v>2732152207640</v>
      </c>
      <c r="AK17" s="13"/>
      <c r="AL17" s="17">
        <f t="shared" si="0"/>
        <v>3.9252040741812584</v>
      </c>
    </row>
    <row r="18" spans="1:38" ht="21.75" customHeight="1" x14ac:dyDescent="0.2">
      <c r="A18" s="41" t="s">
        <v>53</v>
      </c>
      <c r="B18" s="41"/>
      <c r="D18" s="16" t="s">
        <v>26</v>
      </c>
      <c r="E18" s="13"/>
      <c r="F18" s="16" t="s">
        <v>26</v>
      </c>
      <c r="G18" s="13"/>
      <c r="H18" s="16" t="s">
        <v>54</v>
      </c>
      <c r="I18" s="13"/>
      <c r="J18" s="16" t="s">
        <v>55</v>
      </c>
      <c r="K18" s="13"/>
      <c r="L18" s="17">
        <v>20.5</v>
      </c>
      <c r="M18" s="13"/>
      <c r="N18" s="17">
        <v>20.5</v>
      </c>
      <c r="O18" s="13"/>
      <c r="P18" s="18">
        <v>520854</v>
      </c>
      <c r="Q18" s="13"/>
      <c r="R18" s="18">
        <v>481915643638</v>
      </c>
      <c r="S18" s="13"/>
      <c r="T18" s="18">
        <v>480244498704</v>
      </c>
      <c r="U18" s="13"/>
      <c r="V18" s="18">
        <v>0</v>
      </c>
      <c r="W18" s="13"/>
      <c r="X18" s="18">
        <v>0</v>
      </c>
      <c r="Y18" s="13"/>
      <c r="Z18" s="18">
        <v>0</v>
      </c>
      <c r="AA18" s="13"/>
      <c r="AB18" s="18">
        <v>0</v>
      </c>
      <c r="AC18" s="13"/>
      <c r="AD18" s="18">
        <v>520854</v>
      </c>
      <c r="AE18" s="13"/>
      <c r="AF18" s="18">
        <v>898000</v>
      </c>
      <c r="AG18" s="13"/>
      <c r="AH18" s="18">
        <v>481915643638</v>
      </c>
      <c r="AI18" s="13"/>
      <c r="AJ18" s="18">
        <v>467642116500</v>
      </c>
      <c r="AK18" s="13"/>
      <c r="AL18" s="17">
        <f t="shared" si="0"/>
        <v>0.67184790650082704</v>
      </c>
    </row>
    <row r="19" spans="1:38" ht="21.75" customHeight="1" x14ac:dyDescent="0.2">
      <c r="A19" s="41" t="s">
        <v>56</v>
      </c>
      <c r="B19" s="41"/>
      <c r="D19" s="16" t="s">
        <v>26</v>
      </c>
      <c r="E19" s="13"/>
      <c r="F19" s="16" t="s">
        <v>26</v>
      </c>
      <c r="G19" s="13"/>
      <c r="H19" s="16" t="s">
        <v>57</v>
      </c>
      <c r="I19" s="13"/>
      <c r="J19" s="16" t="s">
        <v>58</v>
      </c>
      <c r="K19" s="13"/>
      <c r="L19" s="17">
        <v>20.5</v>
      </c>
      <c r="M19" s="13"/>
      <c r="N19" s="17">
        <v>20.5</v>
      </c>
      <c r="O19" s="13"/>
      <c r="P19" s="18">
        <v>4262630</v>
      </c>
      <c r="Q19" s="13"/>
      <c r="R19" s="18">
        <v>3820306515200</v>
      </c>
      <c r="S19" s="13"/>
      <c r="T19" s="18">
        <v>3807884348243</v>
      </c>
      <c r="U19" s="13"/>
      <c r="V19" s="18">
        <v>0</v>
      </c>
      <c r="W19" s="13"/>
      <c r="X19" s="18">
        <v>0</v>
      </c>
      <c r="Y19" s="13"/>
      <c r="Z19" s="18">
        <v>0</v>
      </c>
      <c r="AA19" s="13"/>
      <c r="AB19" s="18">
        <v>0</v>
      </c>
      <c r="AC19" s="13"/>
      <c r="AD19" s="18">
        <v>4262630</v>
      </c>
      <c r="AE19" s="13"/>
      <c r="AF19" s="18">
        <v>893480</v>
      </c>
      <c r="AG19" s="13"/>
      <c r="AH19" s="18">
        <v>3820306515200</v>
      </c>
      <c r="AI19" s="13"/>
      <c r="AJ19" s="18">
        <v>3807884348244</v>
      </c>
      <c r="AK19" s="13"/>
      <c r="AL19" s="17">
        <f t="shared" si="0"/>
        <v>5.4706773348653197</v>
      </c>
    </row>
    <row r="20" spans="1:38" ht="21.75" customHeight="1" x14ac:dyDescent="0.2">
      <c r="A20" s="41" t="s">
        <v>59</v>
      </c>
      <c r="B20" s="41"/>
      <c r="D20" s="16" t="s">
        <v>26</v>
      </c>
      <c r="E20" s="13"/>
      <c r="F20" s="16" t="s">
        <v>26</v>
      </c>
      <c r="G20" s="13"/>
      <c r="H20" s="16" t="s">
        <v>60</v>
      </c>
      <c r="I20" s="13"/>
      <c r="J20" s="16" t="s">
        <v>61</v>
      </c>
      <c r="K20" s="13"/>
      <c r="L20" s="17">
        <v>23</v>
      </c>
      <c r="M20" s="13"/>
      <c r="N20" s="17">
        <v>23</v>
      </c>
      <c r="O20" s="13"/>
      <c r="P20" s="18">
        <v>1599640</v>
      </c>
      <c r="Q20" s="13"/>
      <c r="R20" s="18">
        <v>1502867313231</v>
      </c>
      <c r="S20" s="13"/>
      <c r="T20" s="18">
        <v>1525396118232</v>
      </c>
      <c r="U20" s="13"/>
      <c r="V20" s="18">
        <v>0</v>
      </c>
      <c r="W20" s="13"/>
      <c r="X20" s="18">
        <v>0</v>
      </c>
      <c r="Y20" s="13"/>
      <c r="Z20" s="18">
        <v>0</v>
      </c>
      <c r="AA20" s="13"/>
      <c r="AB20" s="18">
        <v>0</v>
      </c>
      <c r="AC20" s="13"/>
      <c r="AD20" s="18">
        <v>1599640</v>
      </c>
      <c r="AE20" s="13"/>
      <c r="AF20" s="18">
        <v>955110</v>
      </c>
      <c r="AG20" s="13"/>
      <c r="AH20" s="18">
        <v>1502867313231</v>
      </c>
      <c r="AI20" s="13"/>
      <c r="AJ20" s="18">
        <v>1527555240820</v>
      </c>
      <c r="AK20" s="13"/>
      <c r="AL20" s="17">
        <f t="shared" si="0"/>
        <v>2.1945944439101512</v>
      </c>
    </row>
    <row r="21" spans="1:38" ht="21.75" customHeight="1" x14ac:dyDescent="0.2">
      <c r="A21" s="41" t="s">
        <v>62</v>
      </c>
      <c r="B21" s="41"/>
      <c r="D21" s="16" t="s">
        <v>26</v>
      </c>
      <c r="E21" s="13"/>
      <c r="F21" s="16" t="s">
        <v>26</v>
      </c>
      <c r="G21" s="13"/>
      <c r="H21" s="16" t="s">
        <v>63</v>
      </c>
      <c r="I21" s="13"/>
      <c r="J21" s="16" t="s">
        <v>64</v>
      </c>
      <c r="K21" s="13"/>
      <c r="L21" s="17">
        <v>23</v>
      </c>
      <c r="M21" s="13"/>
      <c r="N21" s="17">
        <v>23</v>
      </c>
      <c r="O21" s="13"/>
      <c r="P21" s="18">
        <v>3215000</v>
      </c>
      <c r="Q21" s="13"/>
      <c r="R21" s="18">
        <v>3036381076148</v>
      </c>
      <c r="S21" s="13"/>
      <c r="T21" s="18">
        <v>3098923268334</v>
      </c>
      <c r="U21" s="13"/>
      <c r="V21" s="18">
        <v>0</v>
      </c>
      <c r="W21" s="13"/>
      <c r="X21" s="18">
        <v>0</v>
      </c>
      <c r="Y21" s="13"/>
      <c r="Z21" s="18">
        <v>0</v>
      </c>
      <c r="AA21" s="13"/>
      <c r="AB21" s="18">
        <v>0</v>
      </c>
      <c r="AC21" s="13"/>
      <c r="AD21" s="18">
        <v>3215000</v>
      </c>
      <c r="AE21" s="13"/>
      <c r="AF21" s="18">
        <v>968390</v>
      </c>
      <c r="AG21" s="13"/>
      <c r="AH21" s="18">
        <v>3036381076148</v>
      </c>
      <c r="AI21" s="13"/>
      <c r="AJ21" s="18">
        <v>3112809550989</v>
      </c>
      <c r="AK21" s="13"/>
      <c r="AL21" s="17">
        <f t="shared" si="0"/>
        <v>4.4720834723357061</v>
      </c>
    </row>
    <row r="22" spans="1:38" ht="21.75" customHeight="1" x14ac:dyDescent="0.2">
      <c r="A22" s="41" t="s">
        <v>65</v>
      </c>
      <c r="B22" s="41"/>
      <c r="D22" s="16" t="s">
        <v>26</v>
      </c>
      <c r="E22" s="13"/>
      <c r="F22" s="16" t="s">
        <v>26</v>
      </c>
      <c r="G22" s="13"/>
      <c r="H22" s="16" t="s">
        <v>66</v>
      </c>
      <c r="I22" s="13"/>
      <c r="J22" s="16" t="s">
        <v>67</v>
      </c>
      <c r="K22" s="13"/>
      <c r="L22" s="17">
        <v>23</v>
      </c>
      <c r="M22" s="13"/>
      <c r="N22" s="17">
        <v>23</v>
      </c>
      <c r="O22" s="13"/>
      <c r="P22" s="18">
        <v>3504343</v>
      </c>
      <c r="Q22" s="13"/>
      <c r="R22" s="18">
        <v>3400999924930</v>
      </c>
      <c r="S22" s="13"/>
      <c r="T22" s="18">
        <v>3328522445939</v>
      </c>
      <c r="U22" s="13"/>
      <c r="V22" s="18">
        <v>0</v>
      </c>
      <c r="W22" s="13"/>
      <c r="X22" s="18">
        <v>0</v>
      </c>
      <c r="Y22" s="13"/>
      <c r="Z22" s="18">
        <v>0</v>
      </c>
      <c r="AA22" s="13"/>
      <c r="AB22" s="18">
        <v>0</v>
      </c>
      <c r="AC22" s="13"/>
      <c r="AD22" s="18">
        <v>3504343</v>
      </c>
      <c r="AE22" s="13"/>
      <c r="AF22" s="18">
        <v>910190</v>
      </c>
      <c r="AG22" s="13"/>
      <c r="AH22" s="18">
        <v>3400999924930</v>
      </c>
      <c r="AI22" s="13"/>
      <c r="AJ22" s="18">
        <v>3189039836914</v>
      </c>
      <c r="AK22" s="13"/>
      <c r="AL22" s="17">
        <f t="shared" si="0"/>
        <v>4.5816013198597556</v>
      </c>
    </row>
    <row r="23" spans="1:38" ht="21.75" customHeight="1" x14ac:dyDescent="0.2">
      <c r="A23" s="41" t="s">
        <v>68</v>
      </c>
      <c r="B23" s="41"/>
      <c r="D23" s="16" t="s">
        <v>26</v>
      </c>
      <c r="E23" s="13"/>
      <c r="F23" s="16" t="s">
        <v>26</v>
      </c>
      <c r="G23" s="13"/>
      <c r="H23" s="16" t="s">
        <v>69</v>
      </c>
      <c r="I23" s="13"/>
      <c r="J23" s="16" t="s">
        <v>70</v>
      </c>
      <c r="K23" s="13"/>
      <c r="L23" s="17">
        <v>23</v>
      </c>
      <c r="M23" s="13"/>
      <c r="N23" s="17">
        <v>23</v>
      </c>
      <c r="O23" s="13"/>
      <c r="P23" s="18">
        <v>1000000</v>
      </c>
      <c r="Q23" s="13"/>
      <c r="R23" s="18">
        <v>1000000000000</v>
      </c>
      <c r="S23" s="13"/>
      <c r="T23" s="18">
        <v>999818750000</v>
      </c>
      <c r="U23" s="13"/>
      <c r="V23" s="18">
        <v>0</v>
      </c>
      <c r="W23" s="13"/>
      <c r="X23" s="18">
        <v>0</v>
      </c>
      <c r="Y23" s="13"/>
      <c r="Z23" s="18">
        <v>0</v>
      </c>
      <c r="AA23" s="13"/>
      <c r="AB23" s="18">
        <v>0</v>
      </c>
      <c r="AC23" s="13"/>
      <c r="AD23" s="18">
        <v>1000000</v>
      </c>
      <c r="AE23" s="13"/>
      <c r="AF23" s="18">
        <v>1000000</v>
      </c>
      <c r="AG23" s="13"/>
      <c r="AH23" s="18">
        <v>1000000000000</v>
      </c>
      <c r="AI23" s="13"/>
      <c r="AJ23" s="18">
        <v>999818750000</v>
      </c>
      <c r="AK23" s="13"/>
      <c r="AL23" s="17">
        <f t="shared" si="0"/>
        <v>1.4364106875043914</v>
      </c>
    </row>
    <row r="24" spans="1:38" ht="21.75" customHeight="1" x14ac:dyDescent="0.2">
      <c r="A24" s="41" t="s">
        <v>71</v>
      </c>
      <c r="B24" s="41"/>
      <c r="D24" s="16" t="s">
        <v>26</v>
      </c>
      <c r="E24" s="13"/>
      <c r="F24" s="16" t="s">
        <v>26</v>
      </c>
      <c r="G24" s="13"/>
      <c r="H24" s="16" t="s">
        <v>72</v>
      </c>
      <c r="I24" s="13"/>
      <c r="J24" s="16" t="s">
        <v>73</v>
      </c>
      <c r="K24" s="13"/>
      <c r="L24" s="17">
        <v>23</v>
      </c>
      <c r="M24" s="13"/>
      <c r="N24" s="17">
        <v>23</v>
      </c>
      <c r="O24" s="13"/>
      <c r="P24" s="18">
        <v>1500000</v>
      </c>
      <c r="Q24" s="13"/>
      <c r="R24" s="18">
        <v>1500000000000</v>
      </c>
      <c r="S24" s="13"/>
      <c r="T24" s="18">
        <v>1349755312500</v>
      </c>
      <c r="U24" s="13"/>
      <c r="V24" s="18">
        <v>0</v>
      </c>
      <c r="W24" s="13"/>
      <c r="X24" s="18">
        <v>0</v>
      </c>
      <c r="Y24" s="13"/>
      <c r="Z24" s="18">
        <v>0</v>
      </c>
      <c r="AA24" s="13"/>
      <c r="AB24" s="18">
        <v>0</v>
      </c>
      <c r="AC24" s="13"/>
      <c r="AD24" s="18">
        <v>1500000</v>
      </c>
      <c r="AE24" s="13"/>
      <c r="AF24" s="18">
        <v>900000</v>
      </c>
      <c r="AG24" s="13"/>
      <c r="AH24" s="18">
        <v>1500000000000</v>
      </c>
      <c r="AI24" s="13"/>
      <c r="AJ24" s="18">
        <v>1349755312500</v>
      </c>
      <c r="AK24" s="13"/>
      <c r="AL24" s="17">
        <f t="shared" si="0"/>
        <v>1.9391544281309285</v>
      </c>
    </row>
    <row r="25" spans="1:38" ht="21.75" customHeight="1" x14ac:dyDescent="0.2">
      <c r="A25" s="41" t="s">
        <v>74</v>
      </c>
      <c r="B25" s="41"/>
      <c r="D25" s="16" t="s">
        <v>26</v>
      </c>
      <c r="E25" s="13"/>
      <c r="F25" s="16" t="s">
        <v>26</v>
      </c>
      <c r="G25" s="13"/>
      <c r="H25" s="16" t="s">
        <v>75</v>
      </c>
      <c r="I25" s="13"/>
      <c r="J25" s="16" t="s">
        <v>76</v>
      </c>
      <c r="K25" s="13"/>
      <c r="L25" s="17">
        <v>18</v>
      </c>
      <c r="M25" s="13"/>
      <c r="N25" s="17">
        <v>18</v>
      </c>
      <c r="O25" s="13"/>
      <c r="P25" s="18">
        <v>3000</v>
      </c>
      <c r="Q25" s="13"/>
      <c r="R25" s="18">
        <v>2838529384</v>
      </c>
      <c r="S25" s="13"/>
      <c r="T25" s="18">
        <v>2999456250</v>
      </c>
      <c r="U25" s="13"/>
      <c r="V25" s="18">
        <v>0</v>
      </c>
      <c r="W25" s="13"/>
      <c r="X25" s="18">
        <v>0</v>
      </c>
      <c r="Y25" s="13"/>
      <c r="Z25" s="18">
        <v>0</v>
      </c>
      <c r="AA25" s="13"/>
      <c r="AB25" s="18">
        <v>0</v>
      </c>
      <c r="AC25" s="13"/>
      <c r="AD25" s="18">
        <v>3000</v>
      </c>
      <c r="AE25" s="13"/>
      <c r="AF25" s="18">
        <v>1000000</v>
      </c>
      <c r="AG25" s="13"/>
      <c r="AH25" s="18">
        <v>2838529384</v>
      </c>
      <c r="AI25" s="13"/>
      <c r="AJ25" s="18">
        <v>2999456250</v>
      </c>
      <c r="AK25" s="13"/>
      <c r="AL25" s="17">
        <f t="shared" si="0"/>
        <v>4.309232062513174E-3</v>
      </c>
    </row>
    <row r="26" spans="1:38" ht="21.75" customHeight="1" x14ac:dyDescent="0.2">
      <c r="A26" s="41" t="s">
        <v>77</v>
      </c>
      <c r="B26" s="41"/>
      <c r="D26" s="16" t="s">
        <v>26</v>
      </c>
      <c r="E26" s="13"/>
      <c r="F26" s="16" t="s">
        <v>26</v>
      </c>
      <c r="G26" s="13"/>
      <c r="H26" s="16" t="s">
        <v>78</v>
      </c>
      <c r="I26" s="13"/>
      <c r="J26" s="16" t="s">
        <v>79</v>
      </c>
      <c r="K26" s="13"/>
      <c r="L26" s="17">
        <v>20.5</v>
      </c>
      <c r="M26" s="13"/>
      <c r="N26" s="17">
        <v>20.5</v>
      </c>
      <c r="O26" s="13"/>
      <c r="P26" s="18">
        <v>4000000</v>
      </c>
      <c r="Q26" s="13"/>
      <c r="R26" s="18">
        <v>4000000000000</v>
      </c>
      <c r="S26" s="13"/>
      <c r="T26" s="18">
        <v>3999275000000</v>
      </c>
      <c r="U26" s="13"/>
      <c r="V26" s="18">
        <v>0</v>
      </c>
      <c r="W26" s="13"/>
      <c r="X26" s="18">
        <v>0</v>
      </c>
      <c r="Y26" s="13"/>
      <c r="Z26" s="18">
        <v>0</v>
      </c>
      <c r="AA26" s="13"/>
      <c r="AB26" s="18">
        <v>0</v>
      </c>
      <c r="AC26" s="13"/>
      <c r="AD26" s="18">
        <v>4000000</v>
      </c>
      <c r="AE26" s="13"/>
      <c r="AF26" s="18">
        <v>1000000</v>
      </c>
      <c r="AG26" s="13"/>
      <c r="AH26" s="18">
        <v>4000000000000</v>
      </c>
      <c r="AI26" s="13"/>
      <c r="AJ26" s="18">
        <v>3999275000000</v>
      </c>
      <c r="AK26" s="13"/>
      <c r="AL26" s="17">
        <f t="shared" si="0"/>
        <v>5.7456427500175655</v>
      </c>
    </row>
    <row r="27" spans="1:38" ht="21.75" customHeight="1" x14ac:dyDescent="0.2">
      <c r="A27" s="42" t="s">
        <v>80</v>
      </c>
      <c r="B27" s="42"/>
      <c r="D27" s="16" t="s">
        <v>26</v>
      </c>
      <c r="E27" s="13"/>
      <c r="F27" s="16" t="s">
        <v>26</v>
      </c>
      <c r="G27" s="13"/>
      <c r="H27" s="16" t="s">
        <v>42</v>
      </c>
      <c r="I27" s="13"/>
      <c r="J27" s="16" t="s">
        <v>76</v>
      </c>
      <c r="K27" s="13"/>
      <c r="L27" s="17">
        <v>18</v>
      </c>
      <c r="M27" s="13"/>
      <c r="N27" s="17">
        <v>18</v>
      </c>
      <c r="O27" s="13"/>
      <c r="P27" s="18">
        <v>2000</v>
      </c>
      <c r="Q27" s="13"/>
      <c r="R27" s="20">
        <v>1942983098</v>
      </c>
      <c r="S27" s="13"/>
      <c r="T27" s="20">
        <v>1999637500</v>
      </c>
      <c r="U27" s="13"/>
      <c r="V27" s="18">
        <v>0</v>
      </c>
      <c r="W27" s="13"/>
      <c r="X27" s="20">
        <v>0</v>
      </c>
      <c r="Y27" s="13"/>
      <c r="Z27" s="20">
        <v>0</v>
      </c>
      <c r="AA27" s="13"/>
      <c r="AB27" s="20">
        <v>0</v>
      </c>
      <c r="AC27" s="13"/>
      <c r="AD27" s="18">
        <v>2000</v>
      </c>
      <c r="AE27" s="13"/>
      <c r="AF27" s="18">
        <v>1000000</v>
      </c>
      <c r="AG27" s="13"/>
      <c r="AH27" s="20">
        <v>1942983098</v>
      </c>
      <c r="AI27" s="13"/>
      <c r="AJ27" s="20">
        <v>1999637500</v>
      </c>
      <c r="AK27" s="13"/>
      <c r="AL27" s="17">
        <f t="shared" si="0"/>
        <v>2.8728213750087825E-3</v>
      </c>
    </row>
    <row r="28" spans="1:38" ht="21.75" customHeight="1" thickBot="1" x14ac:dyDescent="0.25">
      <c r="A28" s="43" t="s">
        <v>81</v>
      </c>
      <c r="B28" s="43"/>
      <c r="D28" s="18"/>
      <c r="E28" s="13"/>
      <c r="F28" s="18"/>
      <c r="G28" s="13"/>
      <c r="H28" s="18"/>
      <c r="I28" s="13"/>
      <c r="J28" s="18"/>
      <c r="K28" s="13"/>
      <c r="L28" s="18"/>
      <c r="M28" s="13"/>
      <c r="N28" s="18"/>
      <c r="O28" s="13"/>
      <c r="P28" s="18"/>
      <c r="Q28" s="13"/>
      <c r="R28" s="21">
        <v>51076728382389</v>
      </c>
      <c r="S28" s="13"/>
      <c r="T28" s="21">
        <f>SUM(T9:T27)</f>
        <v>52301920861198</v>
      </c>
      <c r="U28" s="13"/>
      <c r="V28" s="18"/>
      <c r="W28" s="13"/>
      <c r="X28" s="21">
        <v>0</v>
      </c>
      <c r="Y28" s="13"/>
      <c r="Z28" s="21">
        <v>0</v>
      </c>
      <c r="AA28" s="13"/>
      <c r="AB28" s="21">
        <v>0</v>
      </c>
      <c r="AC28" s="13"/>
      <c r="AD28" s="18"/>
      <c r="AE28" s="13"/>
      <c r="AF28" s="18"/>
      <c r="AG28" s="13"/>
      <c r="AH28" s="21">
        <v>51076728382389</v>
      </c>
      <c r="AI28" s="13"/>
      <c r="AJ28" s="21">
        <f>SUM(AJ9:AJ27)</f>
        <v>52480805348390</v>
      </c>
      <c r="AK28" s="13"/>
      <c r="AL28" s="22">
        <f>SUM(AL9:AL27)</f>
        <v>75.397655516327362</v>
      </c>
    </row>
    <row r="29" spans="1:38" ht="13.5" thickTop="1" x14ac:dyDescent="0.2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2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23"/>
      <c r="AK29" s="13"/>
      <c r="AL29" s="13"/>
    </row>
    <row r="30" spans="1:38" x14ac:dyDescent="0.2">
      <c r="R30" s="11"/>
      <c r="T30" s="11"/>
      <c r="AJ30" s="11"/>
    </row>
    <row r="31" spans="1:38" x14ac:dyDescent="0.2">
      <c r="AJ31" s="11"/>
    </row>
    <row r="32" spans="1:38" x14ac:dyDescent="0.2">
      <c r="AJ32" s="11"/>
    </row>
    <row r="33" spans="14:34" x14ac:dyDescent="0.2">
      <c r="N33" s="11"/>
      <c r="AH33" s="11"/>
    </row>
    <row r="34" spans="14:34" x14ac:dyDescent="0.2">
      <c r="N34" s="11"/>
    </row>
    <row r="35" spans="14:34" x14ac:dyDescent="0.2">
      <c r="N35" s="11"/>
    </row>
  </sheetData>
  <mergeCells count="31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29"/>
  <sheetViews>
    <sheetView rightToLeft="1" topLeftCell="A25" workbookViewId="0">
      <selection activeCell="E38" sqref="E38"/>
    </sheetView>
  </sheetViews>
  <sheetFormatPr defaultRowHeight="12.75" x14ac:dyDescent="0.2"/>
  <cols>
    <col min="1" max="1" width="56" customWidth="1"/>
    <col min="2" max="2" width="1.28515625" customWidth="1"/>
    <col min="3" max="3" width="16" bestFit="1" customWidth="1"/>
    <col min="4" max="4" width="1.28515625" customWidth="1"/>
    <col min="5" max="5" width="14.85546875" bestFit="1" customWidth="1"/>
    <col min="6" max="6" width="1.28515625" customWidth="1"/>
    <col min="7" max="7" width="16" bestFit="1" customWidth="1"/>
    <col min="8" max="8" width="1.28515625" customWidth="1"/>
    <col min="9" max="9" width="17.7109375" bestFit="1" customWidth="1"/>
    <col min="10" max="10" width="1.28515625" customWidth="1"/>
    <col min="11" max="11" width="16.42578125" bestFit="1" customWidth="1"/>
    <col min="12" max="12" width="1.28515625" customWidth="1"/>
    <col min="13" max="13" width="17.7109375" bestFit="1" customWidth="1"/>
    <col min="14" max="14" width="0.28515625" customWidth="1"/>
    <col min="16" max="16" width="14.7109375" bestFit="1" customWidth="1"/>
  </cols>
  <sheetData>
    <row r="1" spans="1:16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6" ht="21.75" customHeight="1" x14ac:dyDescent="0.2">
      <c r="A2" s="36" t="s">
        <v>112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6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6" ht="14.45" customHeight="1" x14ac:dyDescent="0.2"/>
    <row r="5" spans="1:16" ht="21.75" customHeight="1" x14ac:dyDescent="0.2">
      <c r="A5" s="37" t="s">
        <v>196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6" ht="25.5" customHeight="1" x14ac:dyDescent="0.2">
      <c r="A6" s="38" t="s">
        <v>115</v>
      </c>
      <c r="C6" s="38" t="s">
        <v>129</v>
      </c>
      <c r="D6" s="38"/>
      <c r="E6" s="38"/>
      <c r="F6" s="38"/>
      <c r="G6" s="38"/>
      <c r="I6" s="38" t="s">
        <v>130</v>
      </c>
      <c r="J6" s="38"/>
      <c r="K6" s="38"/>
      <c r="L6" s="38"/>
      <c r="M6" s="38"/>
    </row>
    <row r="7" spans="1:16" ht="29.1" customHeight="1" x14ac:dyDescent="0.2">
      <c r="A7" s="38"/>
      <c r="C7" s="10" t="s">
        <v>187</v>
      </c>
      <c r="D7" s="3"/>
      <c r="E7" s="10" t="s">
        <v>183</v>
      </c>
      <c r="F7" s="3"/>
      <c r="G7" s="10" t="s">
        <v>188</v>
      </c>
      <c r="I7" s="10" t="s">
        <v>187</v>
      </c>
      <c r="J7" s="3"/>
      <c r="K7" s="10" t="s">
        <v>183</v>
      </c>
      <c r="L7" s="3"/>
      <c r="M7" s="10" t="s">
        <v>188</v>
      </c>
    </row>
    <row r="8" spans="1:16" ht="21.75" customHeight="1" x14ac:dyDescent="0.2">
      <c r="A8" s="5" t="s">
        <v>209</v>
      </c>
      <c r="C8" s="15">
        <v>471797</v>
      </c>
      <c r="D8" s="13"/>
      <c r="E8" s="15">
        <v>0</v>
      </c>
      <c r="F8" s="13"/>
      <c r="G8" s="15">
        <f>C8-E8</f>
        <v>471797</v>
      </c>
      <c r="H8" s="13"/>
      <c r="I8" s="15">
        <v>540166</v>
      </c>
      <c r="J8" s="13"/>
      <c r="K8" s="15">
        <v>0</v>
      </c>
      <c r="L8" s="13"/>
      <c r="M8" s="15">
        <f>I8-K8</f>
        <v>540166</v>
      </c>
      <c r="N8" s="13"/>
      <c r="O8" s="13"/>
      <c r="P8" s="13"/>
    </row>
    <row r="9" spans="1:16" ht="21.75" customHeight="1" x14ac:dyDescent="0.2">
      <c r="A9" s="6" t="s">
        <v>232</v>
      </c>
      <c r="C9" s="18">
        <v>2403329</v>
      </c>
      <c r="D9" s="13"/>
      <c r="E9" s="18">
        <v>0</v>
      </c>
      <c r="F9" s="13"/>
      <c r="G9" s="18">
        <f t="shared" ref="G9:G24" si="0">C9-E9</f>
        <v>2403329</v>
      </c>
      <c r="H9" s="13"/>
      <c r="I9" s="18">
        <v>3004611</v>
      </c>
      <c r="J9" s="13"/>
      <c r="K9" s="18">
        <v>0</v>
      </c>
      <c r="L9" s="13"/>
      <c r="M9" s="18">
        <f t="shared" ref="M9:M24" si="1">I9-K9</f>
        <v>3004611</v>
      </c>
      <c r="N9" s="13"/>
      <c r="O9" s="13"/>
      <c r="P9" s="13"/>
    </row>
    <row r="10" spans="1:16" ht="21.75" customHeight="1" x14ac:dyDescent="0.2">
      <c r="A10" s="6" t="s">
        <v>204</v>
      </c>
      <c r="C10" s="18">
        <v>378</v>
      </c>
      <c r="D10" s="13"/>
      <c r="E10" s="18">
        <v>0</v>
      </c>
      <c r="F10" s="13"/>
      <c r="G10" s="18">
        <f t="shared" si="0"/>
        <v>378</v>
      </c>
      <c r="H10" s="13"/>
      <c r="I10" s="18">
        <v>5739</v>
      </c>
      <c r="J10" s="13"/>
      <c r="K10" s="18">
        <v>0</v>
      </c>
      <c r="L10" s="13"/>
      <c r="M10" s="18">
        <f t="shared" si="1"/>
        <v>5739</v>
      </c>
      <c r="N10" s="13"/>
      <c r="O10" s="13"/>
      <c r="P10" s="13"/>
    </row>
    <row r="11" spans="1:16" ht="21.75" customHeight="1" x14ac:dyDescent="0.2">
      <c r="A11" s="6" t="s">
        <v>216</v>
      </c>
      <c r="C11" s="18">
        <v>250176</v>
      </c>
      <c r="D11" s="13"/>
      <c r="E11" s="18">
        <v>0</v>
      </c>
      <c r="F11" s="13"/>
      <c r="G11" s="18">
        <f t="shared" si="0"/>
        <v>250176</v>
      </c>
      <c r="H11" s="13"/>
      <c r="I11" s="18">
        <v>999870</v>
      </c>
      <c r="J11" s="13"/>
      <c r="K11" s="18">
        <v>0</v>
      </c>
      <c r="L11" s="13"/>
      <c r="M11" s="18">
        <f t="shared" si="1"/>
        <v>999870</v>
      </c>
      <c r="N11" s="13"/>
      <c r="O11" s="13"/>
      <c r="P11" s="13"/>
    </row>
    <row r="12" spans="1:16" ht="21.75" customHeight="1" x14ac:dyDescent="0.2">
      <c r="A12" s="6" t="s">
        <v>233</v>
      </c>
      <c r="C12" s="18">
        <v>21376</v>
      </c>
      <c r="D12" s="13"/>
      <c r="E12" s="18">
        <v>0</v>
      </c>
      <c r="F12" s="13"/>
      <c r="G12" s="18">
        <f t="shared" si="0"/>
        <v>21376</v>
      </c>
      <c r="H12" s="13"/>
      <c r="I12" s="18">
        <v>87526</v>
      </c>
      <c r="J12" s="13"/>
      <c r="K12" s="18">
        <v>0</v>
      </c>
      <c r="L12" s="13"/>
      <c r="M12" s="18">
        <f t="shared" si="1"/>
        <v>87526</v>
      </c>
      <c r="N12" s="13"/>
      <c r="O12" s="13"/>
      <c r="P12" s="13"/>
    </row>
    <row r="13" spans="1:16" ht="21.75" customHeight="1" x14ac:dyDescent="0.2">
      <c r="A13" s="6" t="s">
        <v>234</v>
      </c>
      <c r="C13" s="18">
        <v>0</v>
      </c>
      <c r="D13" s="13"/>
      <c r="E13" s="18">
        <v>0</v>
      </c>
      <c r="F13" s="13"/>
      <c r="G13" s="18">
        <f t="shared" si="0"/>
        <v>0</v>
      </c>
      <c r="H13" s="13"/>
      <c r="I13" s="18">
        <v>16175</v>
      </c>
      <c r="J13" s="13"/>
      <c r="K13" s="18">
        <v>0</v>
      </c>
      <c r="L13" s="13"/>
      <c r="M13" s="18">
        <f t="shared" si="1"/>
        <v>16175</v>
      </c>
      <c r="N13" s="13"/>
      <c r="O13" s="13"/>
      <c r="P13" s="13"/>
    </row>
    <row r="14" spans="1:16" ht="21.75" customHeight="1" x14ac:dyDescent="0.2">
      <c r="A14" s="6" t="s">
        <v>219</v>
      </c>
      <c r="C14" s="18">
        <v>95017</v>
      </c>
      <c r="D14" s="13"/>
      <c r="E14" s="18">
        <v>0</v>
      </c>
      <c r="F14" s="13"/>
      <c r="G14" s="18">
        <f t="shared" si="0"/>
        <v>95017</v>
      </c>
      <c r="H14" s="13"/>
      <c r="I14" s="18">
        <v>374042</v>
      </c>
      <c r="J14" s="13"/>
      <c r="K14" s="18">
        <v>0</v>
      </c>
      <c r="L14" s="13"/>
      <c r="M14" s="18">
        <f t="shared" si="1"/>
        <v>374042</v>
      </c>
      <c r="N14" s="13"/>
      <c r="O14" s="13"/>
      <c r="P14" s="13"/>
    </row>
    <row r="15" spans="1:16" ht="21.75" customHeight="1" x14ac:dyDescent="0.2">
      <c r="A15" s="6" t="s">
        <v>211</v>
      </c>
      <c r="C15" s="18">
        <v>24152</v>
      </c>
      <c r="D15" s="13"/>
      <c r="E15" s="18">
        <v>0</v>
      </c>
      <c r="F15" s="13"/>
      <c r="G15" s="18">
        <f t="shared" si="0"/>
        <v>24152</v>
      </c>
      <c r="H15" s="13"/>
      <c r="I15" s="18">
        <v>96132</v>
      </c>
      <c r="J15" s="13"/>
      <c r="K15" s="18">
        <v>0</v>
      </c>
      <c r="L15" s="13"/>
      <c r="M15" s="18">
        <f t="shared" si="1"/>
        <v>96132</v>
      </c>
      <c r="N15" s="13"/>
      <c r="O15" s="13"/>
      <c r="P15" s="13"/>
    </row>
    <row r="16" spans="1:16" ht="21.75" customHeight="1" x14ac:dyDescent="0.2">
      <c r="A16" s="6" t="s">
        <v>238</v>
      </c>
      <c r="C16" s="18">
        <v>0</v>
      </c>
      <c r="D16" s="13"/>
      <c r="E16" s="18">
        <v>0</v>
      </c>
      <c r="F16" s="13"/>
      <c r="G16" s="18">
        <f t="shared" si="0"/>
        <v>0</v>
      </c>
      <c r="H16" s="13"/>
      <c r="I16" s="18">
        <v>7520547900</v>
      </c>
      <c r="J16" s="13"/>
      <c r="K16" s="18">
        <v>0</v>
      </c>
      <c r="L16" s="13"/>
      <c r="M16" s="18">
        <f t="shared" si="1"/>
        <v>7520547900</v>
      </c>
      <c r="N16" s="13"/>
      <c r="O16" s="13"/>
      <c r="P16" s="13"/>
    </row>
    <row r="17" spans="1:16" ht="21.75" customHeight="1" x14ac:dyDescent="0.2">
      <c r="A17" s="6" t="s">
        <v>236</v>
      </c>
      <c r="C17" s="18">
        <v>0</v>
      </c>
      <c r="D17" s="13"/>
      <c r="E17" s="18">
        <v>0</v>
      </c>
      <c r="F17" s="13"/>
      <c r="G17" s="18">
        <f t="shared" si="0"/>
        <v>0</v>
      </c>
      <c r="H17" s="13"/>
      <c r="I17" s="18">
        <v>121840438616</v>
      </c>
      <c r="J17" s="13"/>
      <c r="K17" s="18">
        <v>2180364</v>
      </c>
      <c r="L17" s="13"/>
      <c r="M17" s="18">
        <f t="shared" si="1"/>
        <v>121838258252</v>
      </c>
      <c r="N17" s="13"/>
      <c r="O17" s="13"/>
      <c r="P17" s="13"/>
    </row>
    <row r="18" spans="1:16" ht="21.75" customHeight="1" x14ac:dyDescent="0.2">
      <c r="A18" s="6" t="s">
        <v>237</v>
      </c>
      <c r="C18" s="18">
        <v>0</v>
      </c>
      <c r="D18" s="13"/>
      <c r="E18" s="18">
        <v>-997713275</v>
      </c>
      <c r="F18" s="13"/>
      <c r="G18" s="18">
        <f t="shared" si="0"/>
        <v>997713275</v>
      </c>
      <c r="H18" s="13"/>
      <c r="I18" s="18">
        <v>709984969738</v>
      </c>
      <c r="J18" s="13"/>
      <c r="K18" s="18">
        <v>0</v>
      </c>
      <c r="L18" s="13"/>
      <c r="M18" s="18">
        <f t="shared" si="1"/>
        <v>709984969738</v>
      </c>
      <c r="N18" s="13"/>
      <c r="O18" s="13"/>
      <c r="P18" s="13"/>
    </row>
    <row r="19" spans="1:16" ht="21.75" customHeight="1" x14ac:dyDescent="0.2">
      <c r="A19" s="6" t="s">
        <v>239</v>
      </c>
      <c r="C19" s="18">
        <v>0</v>
      </c>
      <c r="D19" s="13"/>
      <c r="E19" s="18">
        <v>-297776779</v>
      </c>
      <c r="F19" s="13"/>
      <c r="G19" s="18">
        <f t="shared" si="0"/>
        <v>297776779</v>
      </c>
      <c r="H19" s="13"/>
      <c r="I19" s="18">
        <v>94315068450</v>
      </c>
      <c r="J19" s="13"/>
      <c r="K19" s="18">
        <v>0</v>
      </c>
      <c r="L19" s="13"/>
      <c r="M19" s="18">
        <f t="shared" si="1"/>
        <v>94315068450</v>
      </c>
      <c r="N19" s="13"/>
      <c r="O19" s="13"/>
      <c r="P19" s="13"/>
    </row>
    <row r="20" spans="1:16" ht="21.75" customHeight="1" x14ac:dyDescent="0.2">
      <c r="A20" s="6" t="s">
        <v>235</v>
      </c>
      <c r="C20" s="18">
        <v>150831</v>
      </c>
      <c r="D20" s="13"/>
      <c r="E20" s="18">
        <v>0</v>
      </c>
      <c r="F20" s="13"/>
      <c r="G20" s="18">
        <f t="shared" si="0"/>
        <v>150831</v>
      </c>
      <c r="H20" s="13"/>
      <c r="I20" s="18">
        <v>153674</v>
      </c>
      <c r="J20" s="13"/>
      <c r="K20" s="18">
        <v>0</v>
      </c>
      <c r="L20" s="13"/>
      <c r="M20" s="18">
        <f t="shared" si="1"/>
        <v>153674</v>
      </c>
      <c r="N20" s="13"/>
      <c r="O20" s="13"/>
      <c r="P20" s="13"/>
    </row>
    <row r="21" spans="1:16" ht="21.75" customHeight="1" x14ac:dyDescent="0.2">
      <c r="A21" s="6" t="s">
        <v>214</v>
      </c>
      <c r="C21" s="18">
        <v>93924657501</v>
      </c>
      <c r="D21" s="13"/>
      <c r="E21" s="18">
        <v>397098201</v>
      </c>
      <c r="F21" s="13"/>
      <c r="G21" s="18">
        <f t="shared" si="0"/>
        <v>93527559300</v>
      </c>
      <c r="H21" s="13"/>
      <c r="I21" s="18">
        <v>276229862922</v>
      </c>
      <c r="J21" s="13"/>
      <c r="K21" s="18">
        <v>670633846</v>
      </c>
      <c r="L21" s="13"/>
      <c r="M21" s="18">
        <f t="shared" si="1"/>
        <v>275559229076</v>
      </c>
      <c r="N21" s="13"/>
      <c r="O21" s="13"/>
      <c r="P21" s="13"/>
    </row>
    <row r="22" spans="1:16" ht="21.75" customHeight="1" x14ac:dyDescent="0.2">
      <c r="A22" s="6" t="s">
        <v>203</v>
      </c>
      <c r="C22" s="18">
        <v>52915068480</v>
      </c>
      <c r="D22" s="13"/>
      <c r="E22" s="18">
        <v>526729881</v>
      </c>
      <c r="F22" s="13"/>
      <c r="G22" s="18">
        <f t="shared" si="0"/>
        <v>52388338599</v>
      </c>
      <c r="H22" s="13"/>
      <c r="I22" s="18">
        <v>79216438336</v>
      </c>
      <c r="J22" s="13"/>
      <c r="K22" s="18">
        <v>548927477</v>
      </c>
      <c r="L22" s="13"/>
      <c r="M22" s="18">
        <f t="shared" si="1"/>
        <v>78667510859</v>
      </c>
      <c r="N22" s="13"/>
      <c r="O22" s="13"/>
      <c r="P22" s="13"/>
    </row>
    <row r="23" spans="1:16" ht="21.75" customHeight="1" x14ac:dyDescent="0.2">
      <c r="A23" s="6" t="s">
        <v>241</v>
      </c>
      <c r="C23" s="18">
        <v>19726027392</v>
      </c>
      <c r="D23" s="13"/>
      <c r="E23" s="18">
        <v>303313612</v>
      </c>
      <c r="F23" s="13"/>
      <c r="G23" s="18">
        <f t="shared" si="0"/>
        <v>19422713780</v>
      </c>
      <c r="H23" s="13"/>
      <c r="I23" s="18">
        <v>19726027392</v>
      </c>
      <c r="J23" s="13"/>
      <c r="K23" s="18">
        <v>303313612</v>
      </c>
      <c r="L23" s="13"/>
      <c r="M23" s="18">
        <f t="shared" si="1"/>
        <v>19422713780</v>
      </c>
      <c r="N23" s="13"/>
      <c r="O23" s="13"/>
      <c r="P23" s="13"/>
    </row>
    <row r="24" spans="1:16" ht="21.75" customHeight="1" x14ac:dyDescent="0.2">
      <c r="A24" s="7" t="s">
        <v>240</v>
      </c>
      <c r="C24" s="20">
        <v>19726027392</v>
      </c>
      <c r="D24" s="13"/>
      <c r="E24" s="20">
        <v>303313612</v>
      </c>
      <c r="F24" s="13"/>
      <c r="G24" s="18">
        <f t="shared" si="0"/>
        <v>19422713780</v>
      </c>
      <c r="H24" s="13"/>
      <c r="I24" s="20">
        <f>19726027392+35365556142</f>
        <v>55091583534</v>
      </c>
      <c r="J24" s="13"/>
      <c r="K24" s="20">
        <v>303313612</v>
      </c>
      <c r="L24" s="13"/>
      <c r="M24" s="18">
        <f t="shared" si="1"/>
        <v>54788269922</v>
      </c>
      <c r="N24" s="13"/>
      <c r="O24" s="13"/>
      <c r="P24" s="13"/>
    </row>
    <row r="25" spans="1:16" ht="21.75" customHeight="1" thickBot="1" x14ac:dyDescent="0.25">
      <c r="A25" s="8" t="s">
        <v>81</v>
      </c>
      <c r="C25" s="21">
        <f>SUM(C8:C24)</f>
        <v>186295197821</v>
      </c>
      <c r="D25" s="13"/>
      <c r="E25" s="21">
        <f>SUM(E8:E24)</f>
        <v>234965252</v>
      </c>
      <c r="F25" s="13"/>
      <c r="G25" s="21">
        <f>SUM(G8:G24)</f>
        <v>186060232569</v>
      </c>
      <c r="H25" s="13"/>
      <c r="I25" s="21">
        <f>SUM(I8:I24)</f>
        <v>1363930214823</v>
      </c>
      <c r="J25" s="13"/>
      <c r="K25" s="21">
        <f>SUM(K8:K24)</f>
        <v>1828368911</v>
      </c>
      <c r="L25" s="13"/>
      <c r="M25" s="21">
        <f>SUM(M8:M24)</f>
        <v>1362101845912</v>
      </c>
      <c r="N25" s="13"/>
      <c r="O25" s="13"/>
      <c r="P25" s="13"/>
    </row>
    <row r="26" spans="1:16" ht="13.5" thickTop="1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">
      <c r="E27" s="11"/>
      <c r="G27" s="11"/>
      <c r="K27" s="11"/>
    </row>
    <row r="28" spans="1:16" x14ac:dyDescent="0.2">
      <c r="E28" s="11"/>
    </row>
    <row r="29" spans="1:16" x14ac:dyDescent="0.2">
      <c r="C29" s="11"/>
      <c r="K29" s="1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7"/>
  <sheetViews>
    <sheetView rightToLeft="1" workbookViewId="0">
      <selection activeCell="U9" sqref="U9:U15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1" max="21" width="19.5703125" customWidth="1"/>
    <col min="22" max="22" width="16.42578125" bestFit="1" customWidth="1"/>
  </cols>
  <sheetData>
    <row r="1" spans="1:26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26" ht="21.75" customHeight="1" x14ac:dyDescent="0.2">
      <c r="A2" s="36" t="s">
        <v>112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6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6" ht="14.45" customHeight="1" x14ac:dyDescent="0.2"/>
    <row r="5" spans="1:26" ht="14.45" customHeight="1" x14ac:dyDescent="0.2">
      <c r="A5" s="37" t="s">
        <v>197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6" ht="18.75" customHeight="1" x14ac:dyDescent="0.2">
      <c r="A6" s="38" t="s">
        <v>115</v>
      </c>
      <c r="C6" s="38" t="s">
        <v>129</v>
      </c>
      <c r="D6" s="38"/>
      <c r="E6" s="38"/>
      <c r="F6" s="38"/>
      <c r="G6" s="38"/>
      <c r="H6" s="38"/>
      <c r="I6" s="38"/>
      <c r="K6" s="38" t="s">
        <v>130</v>
      </c>
      <c r="L6" s="38"/>
      <c r="M6" s="38"/>
      <c r="N6" s="38"/>
      <c r="O6" s="38"/>
      <c r="P6" s="38"/>
      <c r="Q6" s="38"/>
      <c r="R6" s="38"/>
    </row>
    <row r="7" spans="1:26" ht="49.5" customHeight="1" x14ac:dyDescent="0.2">
      <c r="A7" s="38"/>
      <c r="C7" s="10" t="s">
        <v>8</v>
      </c>
      <c r="D7" s="3"/>
      <c r="E7" s="10" t="s">
        <v>198</v>
      </c>
      <c r="F7" s="3"/>
      <c r="G7" s="10" t="s">
        <v>199</v>
      </c>
      <c r="H7" s="3"/>
      <c r="I7" s="10" t="s">
        <v>200</v>
      </c>
      <c r="K7" s="10" t="s">
        <v>8</v>
      </c>
      <c r="L7" s="3"/>
      <c r="M7" s="10" t="s">
        <v>198</v>
      </c>
      <c r="N7" s="3"/>
      <c r="O7" s="10" t="s">
        <v>199</v>
      </c>
      <c r="P7" s="3"/>
      <c r="Q7" s="50" t="s">
        <v>200</v>
      </c>
      <c r="R7" s="50"/>
    </row>
    <row r="8" spans="1:26" ht="21.75" customHeight="1" x14ac:dyDescent="0.2">
      <c r="A8" s="5" t="s">
        <v>136</v>
      </c>
      <c r="C8" s="15">
        <v>0</v>
      </c>
      <c r="D8" s="13"/>
      <c r="E8" s="15">
        <v>0</v>
      </c>
      <c r="F8" s="13"/>
      <c r="G8" s="15">
        <v>0</v>
      </c>
      <c r="H8" s="13"/>
      <c r="I8" s="15">
        <v>0</v>
      </c>
      <c r="J8" s="13"/>
      <c r="K8" s="15">
        <v>352000</v>
      </c>
      <c r="L8" s="13"/>
      <c r="M8" s="15">
        <v>39607392000</v>
      </c>
      <c r="N8" s="13"/>
      <c r="O8" s="15">
        <v>38079008000</v>
      </c>
      <c r="P8" s="13"/>
      <c r="Q8" s="47">
        <f>M8-O8</f>
        <v>1528384000</v>
      </c>
      <c r="R8" s="47"/>
      <c r="S8" s="13"/>
      <c r="T8" s="13"/>
      <c r="U8" s="13"/>
      <c r="V8" s="13"/>
      <c r="W8" s="13"/>
      <c r="X8" s="13"/>
      <c r="Y8" s="13"/>
      <c r="Z8" s="13"/>
    </row>
    <row r="9" spans="1:26" ht="21.75" customHeight="1" x14ac:dyDescent="0.2">
      <c r="A9" s="6" t="s">
        <v>141</v>
      </c>
      <c r="C9" s="18">
        <v>0</v>
      </c>
      <c r="D9" s="13"/>
      <c r="E9" s="18">
        <v>0</v>
      </c>
      <c r="F9" s="13"/>
      <c r="G9" s="18">
        <v>0</v>
      </c>
      <c r="H9" s="13"/>
      <c r="I9" s="18">
        <v>0</v>
      </c>
      <c r="J9" s="13"/>
      <c r="K9" s="18">
        <v>263000</v>
      </c>
      <c r="L9" s="13"/>
      <c r="M9" s="18">
        <v>263000000000</v>
      </c>
      <c r="N9" s="13"/>
      <c r="O9" s="18">
        <v>256562589600</v>
      </c>
      <c r="P9" s="13"/>
      <c r="Q9" s="52">
        <f t="shared" ref="Q9:Q12" si="0">M9-O9</f>
        <v>6437410400</v>
      </c>
      <c r="R9" s="52"/>
      <c r="S9" s="13"/>
      <c r="T9" s="13"/>
      <c r="U9" s="13"/>
      <c r="V9" s="23"/>
      <c r="W9" s="13"/>
      <c r="X9" s="13"/>
      <c r="Y9" s="13"/>
      <c r="Z9" s="13"/>
    </row>
    <row r="10" spans="1:26" ht="21.75" customHeight="1" x14ac:dyDescent="0.2">
      <c r="A10" s="6" t="s">
        <v>77</v>
      </c>
      <c r="C10" s="18">
        <v>0</v>
      </c>
      <c r="D10" s="13"/>
      <c r="E10" s="18">
        <v>0</v>
      </c>
      <c r="F10" s="13"/>
      <c r="G10" s="18">
        <v>0</v>
      </c>
      <c r="H10" s="13"/>
      <c r="I10" s="18">
        <v>0</v>
      </c>
      <c r="J10" s="13"/>
      <c r="K10" s="18">
        <v>2500000</v>
      </c>
      <c r="L10" s="13"/>
      <c r="M10" s="18">
        <f>2499609375000</f>
        <v>2499609375000</v>
      </c>
      <c r="N10" s="13"/>
      <c r="O10" s="18">
        <v>2466227915175</v>
      </c>
      <c r="P10" s="13"/>
      <c r="Q10" s="52">
        <f t="shared" si="0"/>
        <v>33381459825</v>
      </c>
      <c r="R10" s="52"/>
      <c r="S10" s="13"/>
      <c r="T10" s="13"/>
      <c r="U10" s="23"/>
      <c r="V10" s="23"/>
      <c r="W10" s="13"/>
      <c r="X10" s="13"/>
      <c r="Y10" s="13"/>
      <c r="Z10" s="13"/>
    </row>
    <row r="11" spans="1:26" ht="21.75" customHeight="1" x14ac:dyDescent="0.2">
      <c r="A11" s="6" t="s">
        <v>142</v>
      </c>
      <c r="C11" s="18">
        <v>0</v>
      </c>
      <c r="D11" s="13"/>
      <c r="E11" s="18">
        <v>0</v>
      </c>
      <c r="F11" s="13"/>
      <c r="G11" s="18">
        <v>0</v>
      </c>
      <c r="H11" s="13"/>
      <c r="I11" s="18">
        <v>0</v>
      </c>
      <c r="J11" s="13"/>
      <c r="K11" s="18">
        <v>100</v>
      </c>
      <c r="L11" s="13"/>
      <c r="M11" s="18">
        <v>100000000</v>
      </c>
      <c r="N11" s="13"/>
      <c r="O11" s="18">
        <v>99752916</v>
      </c>
      <c r="P11" s="13"/>
      <c r="Q11" s="52">
        <f t="shared" si="0"/>
        <v>247084</v>
      </c>
      <c r="R11" s="52"/>
      <c r="S11" s="13"/>
      <c r="T11" s="13"/>
      <c r="U11" s="13"/>
      <c r="V11" s="13"/>
      <c r="W11" s="13"/>
      <c r="X11" s="13"/>
      <c r="Y11" s="13"/>
      <c r="Z11" s="13"/>
    </row>
    <row r="12" spans="1:26" ht="21.75" customHeight="1" x14ac:dyDescent="0.2">
      <c r="A12" s="7" t="s">
        <v>143</v>
      </c>
      <c r="C12" s="20">
        <v>0</v>
      </c>
      <c r="D12" s="13"/>
      <c r="E12" s="20">
        <v>0</v>
      </c>
      <c r="F12" s="13"/>
      <c r="G12" s="20">
        <v>0</v>
      </c>
      <c r="H12" s="13"/>
      <c r="I12" s="20">
        <v>0</v>
      </c>
      <c r="J12" s="13"/>
      <c r="K12" s="20">
        <v>322473</v>
      </c>
      <c r="L12" s="13"/>
      <c r="M12" s="20">
        <v>322473000000</v>
      </c>
      <c r="N12" s="13"/>
      <c r="O12" s="20">
        <v>317304281123</v>
      </c>
      <c r="P12" s="13"/>
      <c r="Q12" s="52">
        <f t="shared" si="0"/>
        <v>5168718877</v>
      </c>
      <c r="R12" s="52"/>
      <c r="S12" s="13"/>
      <c r="T12" s="13"/>
      <c r="U12" s="23"/>
      <c r="V12" s="13"/>
      <c r="W12" s="13"/>
      <c r="X12" s="13"/>
      <c r="Y12" s="13"/>
      <c r="Z12" s="13"/>
    </row>
    <row r="13" spans="1:26" ht="21.75" customHeight="1" x14ac:dyDescent="0.2">
      <c r="A13" s="8" t="s">
        <v>81</v>
      </c>
      <c r="C13" s="21">
        <v>0</v>
      </c>
      <c r="D13" s="13"/>
      <c r="E13" s="21">
        <v>0</v>
      </c>
      <c r="F13" s="13"/>
      <c r="G13" s="21">
        <v>0</v>
      </c>
      <c r="H13" s="13"/>
      <c r="I13" s="21">
        <v>0</v>
      </c>
      <c r="J13" s="13"/>
      <c r="K13" s="21">
        <v>3437573</v>
      </c>
      <c r="L13" s="13"/>
      <c r="M13" s="21">
        <v>3124789767000</v>
      </c>
      <c r="N13" s="13"/>
      <c r="O13" s="21">
        <v>3078273546814</v>
      </c>
      <c r="P13" s="13"/>
      <c r="Q13" s="51">
        <f t="shared" ref="Q13" si="1">SUM(Q8:R12)</f>
        <v>46516220186</v>
      </c>
      <c r="R13" s="51"/>
      <c r="S13" s="13"/>
      <c r="T13" s="13"/>
      <c r="U13" s="23"/>
      <c r="V13" s="23"/>
      <c r="W13" s="13"/>
      <c r="X13" s="13"/>
      <c r="Y13" s="13"/>
      <c r="Z13" s="13"/>
    </row>
    <row r="14" spans="1:26" x14ac:dyDescent="0.2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3:26" x14ac:dyDescent="0.2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</sheetData>
  <mergeCells count="14">
    <mergeCell ref="Q13:R13"/>
    <mergeCell ref="Q9:R9"/>
    <mergeCell ref="Q10:R10"/>
    <mergeCell ref="Q11:R11"/>
    <mergeCell ref="Q12:R12"/>
    <mergeCell ref="Q8:R8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121"/>
  <sheetViews>
    <sheetView rightToLeft="1" topLeftCell="A22" workbookViewId="0">
      <selection activeCell="U23" sqref="U23:U27"/>
    </sheetView>
  </sheetViews>
  <sheetFormatPr defaultRowHeight="12.75" x14ac:dyDescent="0.2"/>
  <cols>
    <col min="1" max="1" width="40.28515625" customWidth="1"/>
    <col min="2" max="2" width="1.28515625" customWidth="1"/>
    <col min="3" max="3" width="10.7109375" bestFit="1" customWidth="1"/>
    <col min="4" max="4" width="1.28515625" customWidth="1"/>
    <col min="5" max="5" width="19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0.7109375" bestFit="1" customWidth="1"/>
    <col min="12" max="12" width="1.28515625" customWidth="1"/>
    <col min="13" max="13" width="19" bestFit="1" customWidth="1"/>
    <col min="14" max="14" width="1.28515625" customWidth="1"/>
    <col min="15" max="15" width="18.7109375" bestFit="1" customWidth="1"/>
    <col min="16" max="16" width="1.28515625" customWidth="1"/>
    <col min="17" max="17" width="18.42578125" customWidth="1"/>
    <col min="18" max="18" width="1.28515625" customWidth="1"/>
    <col min="19" max="19" width="0.28515625" customWidth="1"/>
    <col min="21" max="21" width="19.42578125" customWidth="1"/>
  </cols>
  <sheetData>
    <row r="1" spans="1:21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21" ht="21.75" customHeight="1" x14ac:dyDescent="0.2">
      <c r="A2" s="36" t="s">
        <v>112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1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1" ht="14.45" customHeight="1" x14ac:dyDescent="0.2"/>
    <row r="5" spans="1:21" ht="14.45" customHeight="1" x14ac:dyDescent="0.2">
      <c r="A5" s="37" t="s">
        <v>201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1" ht="27.75" customHeight="1" x14ac:dyDescent="0.2">
      <c r="A6" s="38" t="s">
        <v>115</v>
      </c>
      <c r="C6" s="38" t="s">
        <v>129</v>
      </c>
      <c r="D6" s="38"/>
      <c r="E6" s="38"/>
      <c r="F6" s="38"/>
      <c r="G6" s="38"/>
      <c r="H6" s="38"/>
      <c r="I6" s="38"/>
      <c r="K6" s="38" t="s">
        <v>130</v>
      </c>
      <c r="L6" s="38"/>
      <c r="M6" s="38"/>
      <c r="N6" s="38"/>
      <c r="O6" s="38"/>
      <c r="P6" s="38"/>
      <c r="Q6" s="38"/>
      <c r="R6" s="38"/>
    </row>
    <row r="7" spans="1:21" ht="41.25" customHeight="1" x14ac:dyDescent="0.2">
      <c r="A7" s="38"/>
      <c r="C7" s="10" t="s">
        <v>8</v>
      </c>
      <c r="D7" s="3"/>
      <c r="E7" s="10" t="s">
        <v>10</v>
      </c>
      <c r="F7" s="3"/>
      <c r="G7" s="10" t="s">
        <v>199</v>
      </c>
      <c r="H7" s="3"/>
      <c r="I7" s="10" t="s">
        <v>202</v>
      </c>
      <c r="K7" s="10" t="s">
        <v>8</v>
      </c>
      <c r="L7" s="3"/>
      <c r="M7" s="10" t="s">
        <v>10</v>
      </c>
      <c r="N7" s="3"/>
      <c r="O7" s="10" t="s">
        <v>199</v>
      </c>
      <c r="P7" s="3"/>
      <c r="Q7" s="50" t="s">
        <v>202</v>
      </c>
      <c r="R7" s="50"/>
    </row>
    <row r="8" spans="1:21" ht="21.75" customHeight="1" x14ac:dyDescent="0.2">
      <c r="A8" s="5" t="s">
        <v>38</v>
      </c>
      <c r="C8" s="15">
        <v>63900</v>
      </c>
      <c r="D8" s="13"/>
      <c r="E8" s="15">
        <v>55712617257</v>
      </c>
      <c r="F8" s="13"/>
      <c r="G8" s="15">
        <v>54368404940</v>
      </c>
      <c r="H8" s="13"/>
      <c r="I8" s="15">
        <v>1344212317</v>
      </c>
      <c r="J8" s="13"/>
      <c r="K8" s="15">
        <v>63900</v>
      </c>
      <c r="L8" s="13"/>
      <c r="M8" s="15">
        <v>55712617257</v>
      </c>
      <c r="N8" s="13"/>
      <c r="O8" s="15">
        <v>51404621223</v>
      </c>
      <c r="P8" s="13"/>
      <c r="Q8" s="47">
        <v>4307996034</v>
      </c>
      <c r="R8" s="47"/>
      <c r="S8" s="13"/>
      <c r="T8" s="13"/>
      <c r="U8" s="13"/>
    </row>
    <row r="9" spans="1:21" ht="21.75" customHeight="1" x14ac:dyDescent="0.2">
      <c r="A9" s="6" t="s">
        <v>50</v>
      </c>
      <c r="C9" s="18">
        <v>2745000</v>
      </c>
      <c r="D9" s="13"/>
      <c r="E9" s="18">
        <v>2732152207640</v>
      </c>
      <c r="F9" s="13"/>
      <c r="G9" s="18">
        <v>2678634409500</v>
      </c>
      <c r="H9" s="13"/>
      <c r="I9" s="18">
        <v>53517798140</v>
      </c>
      <c r="J9" s="13"/>
      <c r="K9" s="18">
        <v>2745000</v>
      </c>
      <c r="L9" s="13"/>
      <c r="M9" s="18">
        <v>2732152207640</v>
      </c>
      <c r="N9" s="13"/>
      <c r="O9" s="18">
        <v>2647347081356</v>
      </c>
      <c r="P9" s="13"/>
      <c r="Q9" s="52">
        <v>84805126284</v>
      </c>
      <c r="R9" s="52"/>
      <c r="S9" s="13"/>
      <c r="T9" s="13"/>
      <c r="U9" s="13"/>
    </row>
    <row r="10" spans="1:21" ht="21.75" customHeight="1" x14ac:dyDescent="0.2">
      <c r="A10" s="6" t="s">
        <v>41</v>
      </c>
      <c r="C10" s="18">
        <v>30000</v>
      </c>
      <c r="D10" s="13"/>
      <c r="E10" s="18">
        <v>25151640438</v>
      </c>
      <c r="F10" s="13"/>
      <c r="G10" s="18">
        <v>24424572243</v>
      </c>
      <c r="H10" s="13"/>
      <c r="I10" s="18">
        <v>727068195</v>
      </c>
      <c r="J10" s="13"/>
      <c r="K10" s="18">
        <v>30000</v>
      </c>
      <c r="L10" s="13"/>
      <c r="M10" s="18">
        <v>25151640438</v>
      </c>
      <c r="N10" s="13"/>
      <c r="O10" s="18">
        <v>23515437054</v>
      </c>
      <c r="P10" s="13"/>
      <c r="Q10" s="52">
        <v>1636203384</v>
      </c>
      <c r="R10" s="52"/>
      <c r="S10" s="13"/>
      <c r="T10" s="13"/>
      <c r="U10" s="13"/>
    </row>
    <row r="11" spans="1:21" ht="21.75" customHeight="1" x14ac:dyDescent="0.2">
      <c r="A11" s="6" t="s">
        <v>53</v>
      </c>
      <c r="C11" s="18">
        <v>520854</v>
      </c>
      <c r="D11" s="13"/>
      <c r="E11" s="18">
        <v>467642116500</v>
      </c>
      <c r="F11" s="13"/>
      <c r="G11" s="18">
        <v>480244498704</v>
      </c>
      <c r="H11" s="13"/>
      <c r="I11" s="18">
        <v>-12602382203</v>
      </c>
      <c r="J11" s="13"/>
      <c r="K11" s="18">
        <v>520854</v>
      </c>
      <c r="L11" s="13"/>
      <c r="M11" s="18">
        <v>467642116500</v>
      </c>
      <c r="N11" s="13"/>
      <c r="O11" s="18">
        <v>472849712452</v>
      </c>
      <c r="P11" s="13"/>
      <c r="Q11" s="52">
        <v>-5207595951</v>
      </c>
      <c r="R11" s="52"/>
      <c r="S11" s="13"/>
      <c r="T11" s="13"/>
      <c r="U11" s="13"/>
    </row>
    <row r="12" spans="1:21" ht="21.75" customHeight="1" x14ac:dyDescent="0.2">
      <c r="A12" s="6" t="s">
        <v>80</v>
      </c>
      <c r="C12" s="18">
        <v>2000</v>
      </c>
      <c r="D12" s="13"/>
      <c r="E12" s="18">
        <v>1999637500</v>
      </c>
      <c r="F12" s="13"/>
      <c r="G12" s="18">
        <v>1999637500</v>
      </c>
      <c r="H12" s="13"/>
      <c r="I12" s="18">
        <v>0</v>
      </c>
      <c r="J12" s="13"/>
      <c r="K12" s="18">
        <v>2000</v>
      </c>
      <c r="L12" s="13"/>
      <c r="M12" s="18">
        <v>1999637500</v>
      </c>
      <c r="N12" s="13"/>
      <c r="O12" s="18">
        <v>1999637500</v>
      </c>
      <c r="P12" s="13"/>
      <c r="Q12" s="52">
        <v>0</v>
      </c>
      <c r="R12" s="52"/>
      <c r="S12" s="13"/>
      <c r="T12" s="13"/>
      <c r="U12" s="13"/>
    </row>
    <row r="13" spans="1:21" ht="21.75" customHeight="1" x14ac:dyDescent="0.2">
      <c r="A13" s="6" t="s">
        <v>56</v>
      </c>
      <c r="C13" s="18">
        <v>4262630</v>
      </c>
      <c r="D13" s="13"/>
      <c r="E13" s="18">
        <v>3807884348244</v>
      </c>
      <c r="F13" s="13"/>
      <c r="G13" s="18">
        <v>3807884348244</v>
      </c>
      <c r="H13" s="13"/>
      <c r="I13" s="18">
        <v>0</v>
      </c>
      <c r="J13" s="13"/>
      <c r="K13" s="18">
        <v>4262630</v>
      </c>
      <c r="L13" s="13"/>
      <c r="M13" s="18">
        <v>3807884348244</v>
      </c>
      <c r="N13" s="13"/>
      <c r="O13" s="18">
        <v>3861880890200</v>
      </c>
      <c r="P13" s="13"/>
      <c r="Q13" s="52">
        <v>-53996541955</v>
      </c>
      <c r="R13" s="52"/>
      <c r="S13" s="13"/>
      <c r="T13" s="13"/>
      <c r="U13" s="13"/>
    </row>
    <row r="14" spans="1:21" ht="21.75" customHeight="1" x14ac:dyDescent="0.2">
      <c r="A14" s="6" t="s">
        <v>71</v>
      </c>
      <c r="C14" s="18">
        <v>1500000</v>
      </c>
      <c r="D14" s="13"/>
      <c r="E14" s="18">
        <v>1349755312500</v>
      </c>
      <c r="F14" s="13"/>
      <c r="G14" s="18">
        <v>1349755312500</v>
      </c>
      <c r="H14" s="13"/>
      <c r="I14" s="18">
        <v>0</v>
      </c>
      <c r="J14" s="13"/>
      <c r="K14" s="18">
        <v>1500000</v>
      </c>
      <c r="L14" s="13"/>
      <c r="M14" s="18">
        <v>1349755312500</v>
      </c>
      <c r="N14" s="13"/>
      <c r="O14" s="18">
        <v>1349755312500</v>
      </c>
      <c r="P14" s="13"/>
      <c r="Q14" s="52">
        <v>0</v>
      </c>
      <c r="R14" s="52"/>
      <c r="S14" s="13"/>
      <c r="T14" s="13"/>
      <c r="U14" s="13"/>
    </row>
    <row r="15" spans="1:21" ht="21.75" customHeight="1" x14ac:dyDescent="0.2">
      <c r="A15" s="6" t="s">
        <v>35</v>
      </c>
      <c r="C15" s="18">
        <v>3100</v>
      </c>
      <c r="D15" s="13"/>
      <c r="E15" s="18">
        <v>2590510384</v>
      </c>
      <c r="F15" s="13"/>
      <c r="G15" s="18">
        <v>2506050695</v>
      </c>
      <c r="H15" s="13"/>
      <c r="I15" s="18">
        <v>84459689</v>
      </c>
      <c r="J15" s="13"/>
      <c r="K15" s="18">
        <v>3100</v>
      </c>
      <c r="L15" s="13"/>
      <c r="M15" s="18">
        <v>2590510384</v>
      </c>
      <c r="N15" s="13"/>
      <c r="O15" s="18">
        <v>2405132990</v>
      </c>
      <c r="P15" s="13"/>
      <c r="Q15" s="52">
        <v>185377394</v>
      </c>
      <c r="R15" s="52"/>
      <c r="S15" s="13"/>
      <c r="T15" s="13"/>
      <c r="U15" s="13"/>
    </row>
    <row r="16" spans="1:21" ht="21.75" customHeight="1" x14ac:dyDescent="0.2">
      <c r="A16" s="6" t="s">
        <v>44</v>
      </c>
      <c r="C16" s="18">
        <v>2000000</v>
      </c>
      <c r="D16" s="13"/>
      <c r="E16" s="18">
        <v>1799673750000</v>
      </c>
      <c r="F16" s="13"/>
      <c r="G16" s="18">
        <v>1799673750000</v>
      </c>
      <c r="H16" s="13"/>
      <c r="I16" s="18">
        <v>0</v>
      </c>
      <c r="J16" s="13"/>
      <c r="K16" s="18">
        <v>2000000</v>
      </c>
      <c r="L16" s="13"/>
      <c r="M16" s="18">
        <v>1799673750000</v>
      </c>
      <c r="N16" s="13"/>
      <c r="O16" s="18">
        <v>1799673750000</v>
      </c>
      <c r="P16" s="13"/>
      <c r="Q16" s="52">
        <v>0</v>
      </c>
      <c r="R16" s="52"/>
      <c r="S16" s="13"/>
      <c r="T16" s="13"/>
      <c r="U16" s="13"/>
    </row>
    <row r="17" spans="1:21" ht="21.75" customHeight="1" x14ac:dyDescent="0.2">
      <c r="A17" s="6" t="s">
        <v>29</v>
      </c>
      <c r="C17" s="18">
        <v>4308000</v>
      </c>
      <c r="D17" s="13"/>
      <c r="E17" s="18">
        <v>6971461029499</v>
      </c>
      <c r="F17" s="13"/>
      <c r="G17" s="18">
        <v>6854661167825</v>
      </c>
      <c r="H17" s="13"/>
      <c r="I17" s="18">
        <v>116799861674</v>
      </c>
      <c r="J17" s="13"/>
      <c r="K17" s="18">
        <v>4308000</v>
      </c>
      <c r="L17" s="13"/>
      <c r="M17" s="18">
        <v>6971461029499</v>
      </c>
      <c r="N17" s="13"/>
      <c r="O17" s="18">
        <v>6515564795527</v>
      </c>
      <c r="P17" s="13"/>
      <c r="Q17" s="52">
        <v>455896233972</v>
      </c>
      <c r="R17" s="52"/>
      <c r="S17" s="13"/>
      <c r="T17" s="13"/>
      <c r="U17" s="13"/>
    </row>
    <row r="18" spans="1:21" ht="21.75" customHeight="1" x14ac:dyDescent="0.2">
      <c r="A18" s="6" t="s">
        <v>59</v>
      </c>
      <c r="C18" s="18">
        <v>1599640</v>
      </c>
      <c r="D18" s="13"/>
      <c r="E18" s="18">
        <v>1527555240820</v>
      </c>
      <c r="F18" s="13"/>
      <c r="G18" s="18">
        <v>1525396118232</v>
      </c>
      <c r="H18" s="13"/>
      <c r="I18" s="18">
        <v>2159122588</v>
      </c>
      <c r="J18" s="13"/>
      <c r="K18" s="18">
        <v>1599640</v>
      </c>
      <c r="L18" s="13"/>
      <c r="M18" s="18">
        <v>1527555240820</v>
      </c>
      <c r="N18" s="13"/>
      <c r="O18" s="18">
        <v>1520662042039</v>
      </c>
      <c r="P18" s="13"/>
      <c r="Q18" s="52">
        <v>6893198781</v>
      </c>
      <c r="R18" s="52"/>
      <c r="S18" s="13"/>
      <c r="T18" s="13"/>
      <c r="U18" s="13"/>
    </row>
    <row r="19" spans="1:21" ht="21.75" customHeight="1" x14ac:dyDescent="0.2">
      <c r="A19" s="6" t="s">
        <v>74</v>
      </c>
      <c r="C19" s="18">
        <v>3000</v>
      </c>
      <c r="D19" s="13"/>
      <c r="E19" s="18">
        <v>2999456250</v>
      </c>
      <c r="F19" s="13"/>
      <c r="G19" s="18">
        <v>2999456250</v>
      </c>
      <c r="H19" s="13"/>
      <c r="I19" s="18">
        <v>0</v>
      </c>
      <c r="J19" s="13"/>
      <c r="K19" s="18">
        <v>3000</v>
      </c>
      <c r="L19" s="13"/>
      <c r="M19" s="18">
        <v>2999456250</v>
      </c>
      <c r="N19" s="13"/>
      <c r="O19" s="18">
        <v>2999456250</v>
      </c>
      <c r="P19" s="13"/>
      <c r="Q19" s="52">
        <v>0</v>
      </c>
      <c r="R19" s="52"/>
      <c r="S19" s="13"/>
      <c r="T19" s="13"/>
      <c r="U19" s="13"/>
    </row>
    <row r="20" spans="1:21" ht="21.75" customHeight="1" x14ac:dyDescent="0.2">
      <c r="A20" s="6" t="s">
        <v>62</v>
      </c>
      <c r="C20" s="18">
        <v>3215000</v>
      </c>
      <c r="D20" s="13"/>
      <c r="E20" s="18">
        <v>3112809550989</v>
      </c>
      <c r="F20" s="13"/>
      <c r="G20" s="18">
        <v>3098923268334</v>
      </c>
      <c r="H20" s="13"/>
      <c r="I20" s="18">
        <v>13886282655</v>
      </c>
      <c r="J20" s="13"/>
      <c r="K20" s="18">
        <v>3215000</v>
      </c>
      <c r="L20" s="13"/>
      <c r="M20" s="18">
        <v>3112809550989</v>
      </c>
      <c r="N20" s="13"/>
      <c r="O20" s="18">
        <v>3036381076148</v>
      </c>
      <c r="P20" s="13"/>
      <c r="Q20" s="52">
        <v>76428474841</v>
      </c>
      <c r="R20" s="52"/>
      <c r="S20" s="13"/>
      <c r="T20" s="13"/>
      <c r="U20" s="13"/>
    </row>
    <row r="21" spans="1:21" ht="21.75" customHeight="1" x14ac:dyDescent="0.2">
      <c r="A21" s="6" t="s">
        <v>77</v>
      </c>
      <c r="C21" s="18">
        <v>4000000</v>
      </c>
      <c r="D21" s="13"/>
      <c r="E21" s="18">
        <v>3999275000000</v>
      </c>
      <c r="F21" s="13"/>
      <c r="G21" s="18">
        <v>3999275000000</v>
      </c>
      <c r="H21" s="13"/>
      <c r="I21" s="18">
        <v>0</v>
      </c>
      <c r="J21" s="13"/>
      <c r="K21" s="18">
        <v>4000000</v>
      </c>
      <c r="L21" s="13"/>
      <c r="M21" s="18">
        <v>3999275000000</v>
      </c>
      <c r="N21" s="13"/>
      <c r="O21" s="18">
        <v>3945964664231</v>
      </c>
      <c r="P21" s="13"/>
      <c r="Q21" s="52">
        <v>53310335769</v>
      </c>
      <c r="R21" s="52"/>
      <c r="S21" s="13"/>
      <c r="T21" s="13"/>
      <c r="U21" s="13"/>
    </row>
    <row r="22" spans="1:21" ht="21.75" customHeight="1" x14ac:dyDescent="0.2">
      <c r="A22" s="6" t="s">
        <v>25</v>
      </c>
      <c r="C22" s="18">
        <v>3809800</v>
      </c>
      <c r="D22" s="13"/>
      <c r="E22" s="18">
        <v>15914918374030</v>
      </c>
      <c r="F22" s="13"/>
      <c r="G22" s="18">
        <v>15616142040031</v>
      </c>
      <c r="H22" s="13"/>
      <c r="I22" s="18">
        <v>298776333999</v>
      </c>
      <c r="J22" s="13"/>
      <c r="K22" s="18">
        <v>3809800</v>
      </c>
      <c r="L22" s="13"/>
      <c r="M22" s="18">
        <v>15914918374030</v>
      </c>
      <c r="N22" s="13"/>
      <c r="O22" s="18">
        <v>14764332539176</v>
      </c>
      <c r="P22" s="13"/>
      <c r="Q22" s="52">
        <v>1150585834854</v>
      </c>
      <c r="R22" s="52"/>
      <c r="S22" s="13"/>
      <c r="T22" s="13"/>
      <c r="U22" s="13"/>
    </row>
    <row r="23" spans="1:21" ht="21.75" customHeight="1" x14ac:dyDescent="0.2">
      <c r="A23" s="6" t="s">
        <v>68</v>
      </c>
      <c r="C23" s="18">
        <v>1000000</v>
      </c>
      <c r="D23" s="13"/>
      <c r="E23" s="18">
        <v>999818750000</v>
      </c>
      <c r="F23" s="13"/>
      <c r="G23" s="18">
        <v>999818750000</v>
      </c>
      <c r="H23" s="13"/>
      <c r="I23" s="18">
        <v>0</v>
      </c>
      <c r="J23" s="13"/>
      <c r="K23" s="18">
        <v>1000000</v>
      </c>
      <c r="L23" s="13"/>
      <c r="M23" s="18">
        <v>999818750000</v>
      </c>
      <c r="N23" s="13"/>
      <c r="O23" s="18">
        <v>1000000000000</v>
      </c>
      <c r="P23" s="13"/>
      <c r="Q23" s="52">
        <v>-181250000</v>
      </c>
      <c r="R23" s="52"/>
      <c r="S23" s="13"/>
      <c r="T23" s="13"/>
      <c r="U23" s="13"/>
    </row>
    <row r="24" spans="1:21" ht="21.75" customHeight="1" x14ac:dyDescent="0.2">
      <c r="A24" s="6" t="s">
        <v>32</v>
      </c>
      <c r="C24" s="18">
        <v>6000000</v>
      </c>
      <c r="D24" s="13"/>
      <c r="E24" s="18">
        <v>5520547219425</v>
      </c>
      <c r="F24" s="13"/>
      <c r="G24" s="18">
        <v>5676872880262</v>
      </c>
      <c r="H24" s="13"/>
      <c r="I24" s="18">
        <v>-156325660837</v>
      </c>
      <c r="J24" s="13"/>
      <c r="K24" s="18">
        <v>6000000</v>
      </c>
      <c r="L24" s="13"/>
      <c r="M24" s="18">
        <v>5520547219425</v>
      </c>
      <c r="N24" s="13"/>
      <c r="O24" s="18">
        <v>6000000000000</v>
      </c>
      <c r="P24" s="13"/>
      <c r="Q24" s="52">
        <v>-479452780575</v>
      </c>
      <c r="R24" s="52"/>
      <c r="S24" s="13"/>
      <c r="T24" s="13"/>
      <c r="U24" s="13"/>
    </row>
    <row r="25" spans="1:21" ht="21.75" customHeight="1" x14ac:dyDescent="0.2">
      <c r="A25" s="6" t="s">
        <v>47</v>
      </c>
      <c r="C25" s="18">
        <v>1000000</v>
      </c>
      <c r="D25" s="13"/>
      <c r="E25" s="18">
        <v>999818750000</v>
      </c>
      <c r="F25" s="13"/>
      <c r="G25" s="18">
        <v>999818750000</v>
      </c>
      <c r="H25" s="13"/>
      <c r="I25" s="18">
        <v>0</v>
      </c>
      <c r="J25" s="13"/>
      <c r="K25" s="18">
        <v>1000000</v>
      </c>
      <c r="L25" s="13"/>
      <c r="M25" s="18">
        <v>999818750000</v>
      </c>
      <c r="N25" s="13"/>
      <c r="O25" s="18">
        <v>1000000000000</v>
      </c>
      <c r="P25" s="13"/>
      <c r="Q25" s="52">
        <v>-181250000</v>
      </c>
      <c r="R25" s="52"/>
      <c r="S25" s="13"/>
      <c r="T25" s="13"/>
      <c r="U25" s="13"/>
    </row>
    <row r="26" spans="1:21" ht="21.75" customHeight="1" x14ac:dyDescent="0.2">
      <c r="A26" s="7" t="s">
        <v>65</v>
      </c>
      <c r="C26" s="18">
        <v>3504343</v>
      </c>
      <c r="D26" s="13"/>
      <c r="E26" s="20">
        <v>3189039836915</v>
      </c>
      <c r="F26" s="13"/>
      <c r="G26" s="20">
        <v>3328522445939</v>
      </c>
      <c r="H26" s="13"/>
      <c r="I26" s="20">
        <v>-139482609025</v>
      </c>
      <c r="J26" s="13"/>
      <c r="K26" s="18">
        <v>3504343</v>
      </c>
      <c r="L26" s="13"/>
      <c r="M26" s="20">
        <v>3189039836915</v>
      </c>
      <c r="N26" s="13"/>
      <c r="O26" s="20">
        <v>3400999924930</v>
      </c>
      <c r="P26" s="13"/>
      <c r="Q26" s="53">
        <v>-211960088017</v>
      </c>
      <c r="R26" s="53"/>
      <c r="S26" s="13"/>
      <c r="T26" s="13"/>
      <c r="U26" s="23"/>
    </row>
    <row r="27" spans="1:21" ht="21.75" customHeight="1" thickBot="1" x14ac:dyDescent="0.25">
      <c r="A27" s="8" t="s">
        <v>81</v>
      </c>
      <c r="C27" s="18"/>
      <c r="D27" s="13"/>
      <c r="E27" s="21">
        <v>52480805348391</v>
      </c>
      <c r="F27" s="13"/>
      <c r="G27" s="21">
        <v>52301920861199</v>
      </c>
      <c r="H27" s="13"/>
      <c r="I27" s="21">
        <f>SUM(I8:I26)</f>
        <v>178884487192</v>
      </c>
      <c r="J27" s="13"/>
      <c r="K27" s="18"/>
      <c r="L27" s="13"/>
      <c r="M27" s="21">
        <v>52480805348391</v>
      </c>
      <c r="N27" s="13"/>
      <c r="O27" s="21">
        <v>51397736073576</v>
      </c>
      <c r="P27" s="13"/>
      <c r="Q27" s="51">
        <f t="shared" ref="Q27" si="0">SUM(Q8:R26)</f>
        <v>1083069274815</v>
      </c>
      <c r="R27" s="51"/>
      <c r="S27" s="13"/>
      <c r="T27" s="13"/>
      <c r="U27" s="23"/>
    </row>
    <row r="28" spans="1:21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</row>
    <row r="30" spans="1:21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</row>
    <row r="31" spans="1:21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3:21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3:21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3:21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3:21" x14ac:dyDescent="0.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3:21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3:21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3:21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3:21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3:21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3:21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3:21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3:2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3:21" x14ac:dyDescent="0.2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3:21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3:21" x14ac:dyDescent="0.2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3:21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3:21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3:21" x14ac:dyDescent="0.2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3:21" x14ac:dyDescent="0.2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3:21" x14ac:dyDescent="0.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3:21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3:21" x14ac:dyDescent="0.2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3:21" x14ac:dyDescent="0.2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3:21" x14ac:dyDescent="0.2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3:21" x14ac:dyDescent="0.2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3:21" x14ac:dyDescent="0.2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3:21" x14ac:dyDescent="0.2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3:21" x14ac:dyDescent="0.2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3:21" x14ac:dyDescent="0.2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3:21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3:21" x14ac:dyDescent="0.2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3:21" x14ac:dyDescent="0.2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3:21" x14ac:dyDescent="0.2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3:21" x14ac:dyDescent="0.2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3:21" x14ac:dyDescent="0.2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3:21" x14ac:dyDescent="0.2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3:21" x14ac:dyDescent="0.2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3:21" x14ac:dyDescent="0.2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3:21" x14ac:dyDescent="0.2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3:21" x14ac:dyDescent="0.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3:21" x14ac:dyDescent="0.2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3:21" x14ac:dyDescent="0.2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3:21" x14ac:dyDescent="0.2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3:21" x14ac:dyDescent="0.2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3:21" x14ac:dyDescent="0.2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3:21" x14ac:dyDescent="0.2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3:21" x14ac:dyDescent="0.2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</row>
    <row r="80" spans="3:21" x14ac:dyDescent="0.2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3:21" x14ac:dyDescent="0.2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3:21" x14ac:dyDescent="0.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3:21" x14ac:dyDescent="0.2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3:21" x14ac:dyDescent="0.2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3:21" x14ac:dyDescent="0.2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3:21" x14ac:dyDescent="0.2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3:21" x14ac:dyDescent="0.2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3:21" x14ac:dyDescent="0.2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3:21" x14ac:dyDescent="0.2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3:21" x14ac:dyDescent="0.2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3:21" x14ac:dyDescent="0.2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3:21" x14ac:dyDescent="0.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3:21" x14ac:dyDescent="0.2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3:21" x14ac:dyDescent="0.2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3:21" x14ac:dyDescent="0.2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3:21" x14ac:dyDescent="0.2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3:21" x14ac:dyDescent="0.2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3:21" x14ac:dyDescent="0.2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3:21" x14ac:dyDescent="0.2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3:21" x14ac:dyDescent="0.2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3:2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3:21" x14ac:dyDescent="0.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3:21" x14ac:dyDescent="0.2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3:21" x14ac:dyDescent="0.2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3:21" x14ac:dyDescent="0.2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pans="3:21" x14ac:dyDescent="0.2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pans="3:21" x14ac:dyDescent="0.2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</row>
    <row r="108" spans="3:21" x14ac:dyDescent="0.2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</row>
    <row r="109" spans="3:21" x14ac:dyDescent="0.2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</row>
    <row r="110" spans="3:21" x14ac:dyDescent="0.2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  <row r="111" spans="3:21" x14ac:dyDescent="0.2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</row>
    <row r="112" spans="3:21" x14ac:dyDescent="0.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</row>
    <row r="113" spans="3:21" x14ac:dyDescent="0.2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</row>
    <row r="114" spans="3:21" x14ac:dyDescent="0.2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</row>
    <row r="115" spans="3:21" x14ac:dyDescent="0.2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</row>
    <row r="116" spans="3:21" x14ac:dyDescent="0.2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</row>
    <row r="117" spans="3:21" x14ac:dyDescent="0.2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</row>
    <row r="118" spans="3:21" x14ac:dyDescent="0.2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</row>
    <row r="119" spans="3:21" x14ac:dyDescent="0.2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</row>
    <row r="120" spans="3:21" x14ac:dyDescent="0.2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</row>
    <row r="121" spans="3:21" x14ac:dyDescent="0.2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</row>
  </sheetData>
  <mergeCells count="28"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F3478-69BC-45E6-8048-3637411B2905}">
  <dimension ref="A1:N23"/>
  <sheetViews>
    <sheetView rightToLeft="1" workbookViewId="0">
      <selection activeCell="L17" sqref="L17"/>
    </sheetView>
  </sheetViews>
  <sheetFormatPr defaultRowHeight="12.75" x14ac:dyDescent="0.2"/>
  <cols>
    <col min="1" max="1" width="15.140625" customWidth="1"/>
    <col min="2" max="2" width="5.140625" customWidth="1"/>
    <col min="3" max="3" width="1.28515625" customWidth="1"/>
    <col min="4" max="4" width="13.7109375" customWidth="1"/>
    <col min="5" max="5" width="1.28515625" customWidth="1"/>
    <col min="6" max="6" width="47.140625" bestFit="1" customWidth="1"/>
    <col min="7" max="7" width="1.28515625" customWidth="1"/>
    <col min="8" max="8" width="28.5703125" customWidth="1"/>
    <col min="9" max="9" width="1.28515625" customWidth="1"/>
    <col min="10" max="10" width="14.28515625" customWidth="1"/>
    <col min="11" max="11" width="1.28515625" customWidth="1"/>
    <col min="12" max="12" width="25.7109375" customWidth="1"/>
    <col min="13" max="13" width="0.28515625" customWidth="1"/>
    <col min="14" max="14" width="27.5703125" bestFit="1" customWidth="1"/>
    <col min="15" max="15" width="10.140625" bestFit="1" customWidth="1"/>
    <col min="16" max="16" width="5" bestFit="1" customWidth="1"/>
    <col min="18" max="18" width="19.7109375" customWidth="1"/>
  </cols>
  <sheetData>
    <row r="1" spans="1:14" ht="25.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25.5" x14ac:dyDescent="0.2">
      <c r="A2" s="36" t="s">
        <v>112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4" ht="25.5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4" ht="24" x14ac:dyDescent="0.2">
      <c r="A5" s="1" t="s">
        <v>222</v>
      </c>
      <c r="B5" s="37" t="s">
        <v>223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4" x14ac:dyDescent="0.2">
      <c r="H6" s="55" t="s">
        <v>224</v>
      </c>
    </row>
    <row r="7" spans="1:14" ht="40.5" customHeight="1" x14ac:dyDescent="0.2">
      <c r="A7" s="56" t="s">
        <v>225</v>
      </c>
      <c r="B7" s="56"/>
      <c r="D7" s="32" t="s">
        <v>226</v>
      </c>
      <c r="F7" s="32" t="s">
        <v>227</v>
      </c>
      <c r="H7" s="55"/>
      <c r="J7" s="32" t="s">
        <v>228</v>
      </c>
      <c r="K7" s="27"/>
      <c r="L7" s="32" t="s">
        <v>9</v>
      </c>
      <c r="N7" s="32" t="s">
        <v>242</v>
      </c>
    </row>
    <row r="8" spans="1:14" ht="21" x14ac:dyDescent="0.45">
      <c r="A8" s="54" t="s">
        <v>229</v>
      </c>
      <c r="B8" s="54"/>
      <c r="C8" s="27"/>
      <c r="D8" s="54" t="s">
        <v>230</v>
      </c>
      <c r="E8" s="33"/>
      <c r="F8" s="33" t="s">
        <v>32</v>
      </c>
      <c r="G8" s="33"/>
      <c r="H8" s="18">
        <v>95053945503</v>
      </c>
      <c r="I8" s="33"/>
      <c r="J8" s="16">
        <v>23</v>
      </c>
      <c r="K8" s="16"/>
      <c r="L8" s="35">
        <f>اوراق!AH11</f>
        <v>6000000000000</v>
      </c>
      <c r="N8" s="16">
        <v>37.799999999999997</v>
      </c>
    </row>
    <row r="9" spans="1:14" ht="21" x14ac:dyDescent="0.45">
      <c r="A9" s="44"/>
      <c r="B9" s="44"/>
      <c r="C9" s="27"/>
      <c r="D9" s="44"/>
      <c r="E9" s="33"/>
      <c r="F9" s="33" t="s">
        <v>25</v>
      </c>
      <c r="G9" s="33"/>
      <c r="H9" s="18">
        <v>440228284650</v>
      </c>
      <c r="I9" s="33"/>
      <c r="J9" s="16" t="s">
        <v>231</v>
      </c>
      <c r="K9" s="16"/>
      <c r="L9" s="35">
        <f>اوراق!AH9</f>
        <v>14775044446400</v>
      </c>
      <c r="N9" s="16">
        <v>39.950000000000003</v>
      </c>
    </row>
    <row r="10" spans="1:14" ht="21" x14ac:dyDescent="0.45">
      <c r="A10" s="44"/>
      <c r="B10" s="44"/>
      <c r="C10" s="27"/>
      <c r="D10" s="44"/>
      <c r="E10" s="33"/>
      <c r="F10" s="33" t="s">
        <v>29</v>
      </c>
      <c r="G10" s="33"/>
      <c r="H10" s="18">
        <v>192645690115</v>
      </c>
      <c r="I10" s="33"/>
      <c r="J10" s="16" t="s">
        <v>231</v>
      </c>
      <c r="K10" s="16"/>
      <c r="L10" s="35">
        <f>اوراق!AH10</f>
        <v>5999967000000</v>
      </c>
      <c r="N10" s="16">
        <v>27.4</v>
      </c>
    </row>
    <row r="11" spans="1:14" ht="21" x14ac:dyDescent="0.45">
      <c r="A11" s="44"/>
      <c r="B11" s="44"/>
      <c r="C11" s="27"/>
      <c r="D11" s="44"/>
      <c r="E11" s="33"/>
      <c r="F11" s="33" t="s">
        <v>44</v>
      </c>
      <c r="G11" s="33"/>
      <c r="H11" s="18">
        <v>73142925147</v>
      </c>
      <c r="I11" s="33"/>
      <c r="J11" s="16">
        <v>23</v>
      </c>
      <c r="K11" s="16"/>
      <c r="L11" s="35">
        <f>اوراق!AH15</f>
        <v>2000000000000</v>
      </c>
      <c r="N11" s="16">
        <v>38.22</v>
      </c>
    </row>
    <row r="12" spans="1:14" ht="21" x14ac:dyDescent="0.45">
      <c r="A12" s="44"/>
      <c r="B12" s="44"/>
      <c r="C12" s="27"/>
      <c r="D12" s="44"/>
      <c r="E12" s="33"/>
      <c r="F12" s="33" t="s">
        <v>47</v>
      </c>
      <c r="G12" s="33"/>
      <c r="H12" s="18">
        <v>13952316058</v>
      </c>
      <c r="I12" s="33"/>
      <c r="J12" s="16">
        <v>23</v>
      </c>
      <c r="K12" s="16"/>
      <c r="L12" s="35">
        <f>اوراق!AH16</f>
        <v>1000000000000</v>
      </c>
      <c r="N12" s="16">
        <v>38.340000000000003</v>
      </c>
    </row>
    <row r="13" spans="1:14" ht="21" x14ac:dyDescent="0.45">
      <c r="A13" s="44"/>
      <c r="B13" s="44"/>
      <c r="C13" s="27"/>
      <c r="D13" s="44"/>
      <c r="E13" s="33"/>
      <c r="F13" s="33" t="s">
        <v>144</v>
      </c>
      <c r="G13" s="33"/>
      <c r="H13" s="18">
        <v>37920327010</v>
      </c>
      <c r="I13" s="33"/>
      <c r="J13" s="16">
        <v>18</v>
      </c>
      <c r="K13" s="16"/>
      <c r="L13" s="34">
        <v>0</v>
      </c>
      <c r="N13" s="16">
        <v>25.35</v>
      </c>
    </row>
    <row r="14" spans="1:14" ht="21" x14ac:dyDescent="0.45">
      <c r="A14" s="44"/>
      <c r="B14" s="44"/>
      <c r="C14" s="27"/>
      <c r="D14" s="44"/>
      <c r="E14" s="33"/>
      <c r="F14" s="33" t="s">
        <v>145</v>
      </c>
      <c r="G14" s="33"/>
      <c r="H14" s="18">
        <v>10312189522</v>
      </c>
      <c r="I14" s="33"/>
      <c r="J14" s="16">
        <v>18</v>
      </c>
      <c r="K14" s="16"/>
      <c r="L14" s="34">
        <v>0</v>
      </c>
      <c r="N14" s="16">
        <v>24.24</v>
      </c>
    </row>
    <row r="15" spans="1:14" ht="21" x14ac:dyDescent="0.45">
      <c r="A15" s="44"/>
      <c r="B15" s="44"/>
      <c r="C15" s="27"/>
      <c r="D15" s="44"/>
      <c r="E15" s="33"/>
      <c r="F15" s="33" t="s">
        <v>68</v>
      </c>
      <c r="G15" s="33"/>
      <c r="H15" s="18">
        <v>23106490450</v>
      </c>
      <c r="I15" s="33"/>
      <c r="J15" s="16">
        <v>23</v>
      </c>
      <c r="K15" s="16"/>
      <c r="L15" s="35">
        <f>اوراق!AH23</f>
        <v>1000000000000</v>
      </c>
      <c r="N15" s="16">
        <v>38.909999999999997</v>
      </c>
    </row>
    <row r="16" spans="1:14" ht="21" x14ac:dyDescent="0.45">
      <c r="A16" s="44"/>
      <c r="B16" s="44"/>
      <c r="C16" s="27"/>
      <c r="D16" s="44"/>
      <c r="E16" s="33"/>
      <c r="F16" s="33" t="s">
        <v>147</v>
      </c>
      <c r="G16" s="33"/>
      <c r="H16" s="18">
        <v>50000000000</v>
      </c>
      <c r="I16" s="33"/>
      <c r="J16" s="16">
        <v>18</v>
      </c>
      <c r="K16" s="16"/>
      <c r="L16" s="34">
        <v>0</v>
      </c>
      <c r="N16" s="16">
        <v>23.67</v>
      </c>
    </row>
    <row r="17" spans="1:14" ht="21" x14ac:dyDescent="0.45">
      <c r="A17" s="44"/>
      <c r="B17" s="44"/>
      <c r="C17" s="27"/>
      <c r="D17" s="44"/>
      <c r="E17" s="33"/>
      <c r="F17" s="33" t="s">
        <v>77</v>
      </c>
      <c r="G17" s="33"/>
      <c r="H17" s="18">
        <v>247918623784</v>
      </c>
      <c r="I17" s="33"/>
      <c r="J17" s="16">
        <v>20.5</v>
      </c>
      <c r="K17" s="16"/>
      <c r="L17" s="35">
        <f>اوراق!AH26</f>
        <v>4000000000000</v>
      </c>
      <c r="N17" s="16">
        <v>36.630000000000003</v>
      </c>
    </row>
    <row r="18" spans="1:14" ht="21" x14ac:dyDescent="0.45">
      <c r="A18" s="44"/>
      <c r="B18" s="44"/>
      <c r="C18" s="27"/>
      <c r="D18" s="44"/>
      <c r="E18" s="33"/>
      <c r="F18" s="33" t="s">
        <v>146</v>
      </c>
      <c r="G18" s="33"/>
      <c r="H18" s="18">
        <v>20560306202</v>
      </c>
      <c r="I18" s="33"/>
      <c r="J18" s="16">
        <v>18</v>
      </c>
      <c r="K18" s="16"/>
      <c r="L18" s="34">
        <v>0</v>
      </c>
      <c r="N18" s="16">
        <v>23.9</v>
      </c>
    </row>
    <row r="19" spans="1:14" x14ac:dyDescent="0.2">
      <c r="J19" s="13"/>
      <c r="K19" s="13"/>
      <c r="L19" s="25"/>
    </row>
    <row r="20" spans="1:14" x14ac:dyDescent="0.2">
      <c r="L20" s="25"/>
    </row>
    <row r="21" spans="1:14" x14ac:dyDescent="0.2">
      <c r="L21" s="25"/>
    </row>
    <row r="22" spans="1:14" x14ac:dyDescent="0.2">
      <c r="L22" s="25"/>
    </row>
    <row r="23" spans="1:14" x14ac:dyDescent="0.2">
      <c r="L23" s="25"/>
    </row>
  </sheetData>
  <mergeCells count="8">
    <mergeCell ref="A8:B18"/>
    <mergeCell ref="D8:D18"/>
    <mergeCell ref="A1:L1"/>
    <mergeCell ref="A2:L2"/>
    <mergeCell ref="A3:L3"/>
    <mergeCell ref="B5:L5"/>
    <mergeCell ref="H6:H7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2"/>
  <sheetViews>
    <sheetView rightToLeft="1" topLeftCell="A2" workbookViewId="0">
      <selection activeCell="E27" sqref="E27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31.28515625" customWidth="1"/>
    <col min="12" max="12" width="1.28515625" customWidth="1"/>
    <col min="13" max="13" width="33.7109375" customWidth="1"/>
    <col min="14" max="14" width="0.28515625" customWidth="1"/>
    <col min="17" max="17" width="9.42578125" bestFit="1" customWidth="1"/>
    <col min="18" max="18" width="35.42578125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8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8" ht="14.45" customHeight="1" x14ac:dyDescent="0.2">
      <c r="A4" s="37" t="s">
        <v>82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8" ht="14.45" customHeight="1" x14ac:dyDescent="0.2">
      <c r="A5" s="37" t="s">
        <v>83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8" ht="14.45" customHeight="1" x14ac:dyDescent="0.2"/>
    <row r="7" spans="1:18" ht="14.45" customHeight="1" x14ac:dyDescent="0.2">
      <c r="C7" s="38" t="s">
        <v>5</v>
      </c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8" ht="14.45" customHeight="1" x14ac:dyDescent="0.2">
      <c r="A8" s="2" t="s">
        <v>84</v>
      </c>
      <c r="C8" s="4" t="s">
        <v>8</v>
      </c>
      <c r="D8" s="3"/>
      <c r="E8" s="4" t="s">
        <v>85</v>
      </c>
      <c r="F8" s="3"/>
      <c r="G8" s="4" t="s">
        <v>86</v>
      </c>
      <c r="H8" s="3"/>
      <c r="I8" s="4" t="s">
        <v>87</v>
      </c>
      <c r="J8" s="3"/>
      <c r="K8" s="4" t="s">
        <v>88</v>
      </c>
      <c r="L8" s="3"/>
      <c r="M8" s="4" t="s">
        <v>89</v>
      </c>
    </row>
    <row r="9" spans="1:18" ht="21.75" customHeight="1" x14ac:dyDescent="0.2">
      <c r="A9" s="5" t="s">
        <v>71</v>
      </c>
      <c r="C9" s="15">
        <v>1500000</v>
      </c>
      <c r="D9" s="13"/>
      <c r="E9" s="15">
        <v>1000000</v>
      </c>
      <c r="F9" s="13"/>
      <c r="G9" s="15">
        <v>900000</v>
      </c>
      <c r="H9" s="13"/>
      <c r="I9" s="30">
        <v>-0.1</v>
      </c>
      <c r="J9" s="13"/>
      <c r="K9" s="15">
        <v>1349755312500</v>
      </c>
      <c r="L9" s="13"/>
      <c r="M9" s="12" t="s">
        <v>90</v>
      </c>
      <c r="N9" s="13"/>
      <c r="O9" s="13"/>
      <c r="P9" s="13"/>
    </row>
    <row r="10" spans="1:18" ht="21.75" customHeight="1" x14ac:dyDescent="0.2">
      <c r="A10" s="6" t="s">
        <v>44</v>
      </c>
      <c r="C10" s="18">
        <v>2000000</v>
      </c>
      <c r="D10" s="13"/>
      <c r="E10" s="18">
        <v>1000000</v>
      </c>
      <c r="F10" s="13"/>
      <c r="G10" s="18">
        <v>900000</v>
      </c>
      <c r="H10" s="13"/>
      <c r="I10" s="31">
        <v>-0.1</v>
      </c>
      <c r="J10" s="13"/>
      <c r="K10" s="18">
        <v>1799673750000</v>
      </c>
      <c r="L10" s="13"/>
      <c r="M10" s="16" t="s">
        <v>90</v>
      </c>
      <c r="N10" s="13"/>
      <c r="O10" s="13"/>
      <c r="P10" s="13"/>
    </row>
    <row r="11" spans="1:18" ht="21.75" customHeight="1" x14ac:dyDescent="0.2">
      <c r="A11" s="6" t="s">
        <v>25</v>
      </c>
      <c r="C11" s="18">
        <v>3809800</v>
      </c>
      <c r="D11" s="13"/>
      <c r="E11" s="18">
        <v>3878168</v>
      </c>
      <c r="F11" s="13"/>
      <c r="G11" s="18">
        <v>4180394</v>
      </c>
      <c r="H11" s="13"/>
      <c r="I11" s="31">
        <v>7.7899999999999997E-2</v>
      </c>
      <c r="J11" s="13"/>
      <c r="K11" s="18">
        <v>15914918374030</v>
      </c>
      <c r="L11" s="13"/>
      <c r="M11" s="16" t="s">
        <v>90</v>
      </c>
      <c r="N11" s="13"/>
      <c r="O11" s="13"/>
      <c r="P11" s="13"/>
    </row>
    <row r="12" spans="1:18" ht="21.75" customHeight="1" x14ac:dyDescent="0.2">
      <c r="A12" s="7" t="s">
        <v>32</v>
      </c>
      <c r="C12" s="18">
        <v>6000000</v>
      </c>
      <c r="D12" s="13"/>
      <c r="E12" s="18">
        <v>1000000</v>
      </c>
      <c r="F12" s="13"/>
      <c r="G12" s="18">
        <v>920258</v>
      </c>
      <c r="H12" s="13"/>
      <c r="I12" s="31">
        <v>-7.9699999999999993E-2</v>
      </c>
      <c r="J12" s="13"/>
      <c r="K12" s="20">
        <v>5520547219425</v>
      </c>
      <c r="L12" s="13"/>
      <c r="M12" s="16" t="s">
        <v>90</v>
      </c>
      <c r="N12" s="13"/>
      <c r="O12" s="13"/>
      <c r="P12" s="13"/>
      <c r="R12" s="18"/>
    </row>
    <row r="13" spans="1:18" ht="21.75" customHeight="1" x14ac:dyDescent="0.2">
      <c r="A13" s="24" t="s">
        <v>81</v>
      </c>
      <c r="C13" s="18"/>
      <c r="D13" s="13"/>
      <c r="E13" s="18"/>
      <c r="F13" s="13"/>
      <c r="G13" s="18"/>
      <c r="H13" s="13"/>
      <c r="I13" s="18"/>
      <c r="J13" s="13"/>
      <c r="K13" s="21">
        <v>24584894655955</v>
      </c>
      <c r="L13" s="13"/>
      <c r="M13" s="18"/>
      <c r="N13" s="13"/>
      <c r="O13" s="13"/>
      <c r="P13" s="13"/>
    </row>
    <row r="14" spans="1:18" x14ac:dyDescent="0.2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8" x14ac:dyDescent="0.2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8" x14ac:dyDescent="0.2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3:16" x14ac:dyDescent="0.2"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3:16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3:16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3:16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3:16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3:16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0"/>
  <sheetViews>
    <sheetView rightToLeft="1" topLeftCell="A16" workbookViewId="0">
      <selection activeCell="L13" sqref="L13"/>
    </sheetView>
  </sheetViews>
  <sheetFormatPr defaultRowHeight="12.75" x14ac:dyDescent="0.2"/>
  <cols>
    <col min="1" max="1" width="5.140625" customWidth="1"/>
    <col min="2" max="2" width="56.28515625" customWidth="1"/>
    <col min="3" max="3" width="1.28515625" customWidth="1"/>
    <col min="4" max="4" width="17.7109375" bestFit="1" customWidth="1"/>
    <col min="5" max="5" width="1.28515625" customWidth="1"/>
    <col min="6" max="6" width="18.85546875" bestFit="1" customWidth="1"/>
    <col min="7" max="7" width="1.28515625" customWidth="1"/>
    <col min="8" max="8" width="18.7109375" bestFit="1" customWidth="1"/>
    <col min="9" max="9" width="1.28515625" customWidth="1"/>
    <col min="10" max="10" width="18.7109375" bestFit="1" customWidth="1"/>
    <col min="11" max="11" width="1.28515625" customWidth="1"/>
    <col min="12" max="12" width="19.42578125" customWidth="1"/>
    <col min="13" max="13" width="0.28515625" customWidth="1"/>
    <col min="16" max="16" width="20.42578125" customWidth="1"/>
    <col min="18" max="18" width="16.42578125" bestFit="1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8" ht="14.45" customHeight="1" x14ac:dyDescent="0.2"/>
    <row r="5" spans="1:18" ht="14.45" customHeight="1" x14ac:dyDescent="0.2">
      <c r="A5" s="1" t="s">
        <v>91</v>
      </c>
      <c r="B5" s="37" t="s">
        <v>92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8" ht="14.45" customHeight="1" x14ac:dyDescent="0.2">
      <c r="D6" s="2" t="s">
        <v>3</v>
      </c>
      <c r="F6" s="38" t="s">
        <v>4</v>
      </c>
      <c r="G6" s="38"/>
      <c r="H6" s="38"/>
      <c r="J6" s="44" t="s">
        <v>5</v>
      </c>
      <c r="K6" s="44"/>
      <c r="L6" s="44"/>
    </row>
    <row r="7" spans="1:18" ht="14.45" customHeight="1" x14ac:dyDescent="0.2">
      <c r="D7" s="3"/>
      <c r="F7" s="3"/>
      <c r="G7" s="3"/>
      <c r="H7" s="3"/>
      <c r="J7" s="3"/>
    </row>
    <row r="8" spans="1:18" ht="14.45" customHeight="1" x14ac:dyDescent="0.2">
      <c r="A8" s="38" t="s">
        <v>93</v>
      </c>
      <c r="B8" s="38"/>
      <c r="D8" s="2" t="s">
        <v>94</v>
      </c>
      <c r="F8" s="2" t="s">
        <v>95</v>
      </c>
      <c r="H8" s="2" t="s">
        <v>96</v>
      </c>
      <c r="J8" s="2" t="s">
        <v>94</v>
      </c>
      <c r="L8" s="2" t="s">
        <v>13</v>
      </c>
    </row>
    <row r="9" spans="1:18" ht="21.75" customHeight="1" x14ac:dyDescent="0.2">
      <c r="A9" s="40" t="s">
        <v>206</v>
      </c>
      <c r="B9" s="40"/>
      <c r="D9" s="15">
        <v>4152432</v>
      </c>
      <c r="E9" s="13"/>
      <c r="F9" s="15">
        <v>0</v>
      </c>
      <c r="G9" s="13"/>
      <c r="H9" s="15">
        <v>0</v>
      </c>
      <c r="I9" s="13"/>
      <c r="J9" s="15">
        <f>D9+F9-H9</f>
        <v>4152432</v>
      </c>
      <c r="K9" s="13"/>
      <c r="L9" s="14">
        <f>J9/69605354422493*100</f>
        <v>5.9656789832509488E-6</v>
      </c>
      <c r="M9" s="13"/>
      <c r="N9" s="13"/>
      <c r="P9" s="18"/>
    </row>
    <row r="10" spans="1:18" ht="21.75" customHeight="1" x14ac:dyDescent="0.2">
      <c r="A10" s="41" t="s">
        <v>205</v>
      </c>
      <c r="B10" s="41"/>
      <c r="D10" s="18">
        <v>188986</v>
      </c>
      <c r="E10" s="13"/>
      <c r="F10" s="18">
        <v>0</v>
      </c>
      <c r="G10" s="13"/>
      <c r="H10" s="18">
        <v>0</v>
      </c>
      <c r="I10" s="13"/>
      <c r="J10" s="18">
        <f t="shared" ref="J10:J26" si="0">D10+F10-H10</f>
        <v>188986</v>
      </c>
      <c r="K10" s="13"/>
      <c r="L10" s="17">
        <f t="shared" ref="L10:L26" si="1">J10/69605354422493*100</f>
        <v>2.7151072150697801E-7</v>
      </c>
      <c r="M10" s="13"/>
      <c r="N10" s="13"/>
    </row>
    <row r="11" spans="1:18" ht="21.75" customHeight="1" x14ac:dyDescent="0.2">
      <c r="A11" s="41" t="s">
        <v>208</v>
      </c>
      <c r="B11" s="41"/>
      <c r="D11" s="18">
        <v>95043494</v>
      </c>
      <c r="E11" s="13"/>
      <c r="F11" s="18">
        <v>2761082118514</v>
      </c>
      <c r="G11" s="13"/>
      <c r="H11" s="18">
        <v>2760040208182</v>
      </c>
      <c r="I11" s="13"/>
      <c r="J11" s="18">
        <f t="shared" si="0"/>
        <v>1136953826</v>
      </c>
      <c r="K11" s="13"/>
      <c r="L11" s="17">
        <f t="shared" si="1"/>
        <v>1.633428685814712E-3</v>
      </c>
      <c r="M11" s="13"/>
      <c r="N11" s="13"/>
    </row>
    <row r="12" spans="1:18" ht="21.75" customHeight="1" x14ac:dyDescent="0.2">
      <c r="A12" s="41" t="s">
        <v>209</v>
      </c>
      <c r="B12" s="41"/>
      <c r="D12" s="18">
        <v>111100606</v>
      </c>
      <c r="E12" s="13"/>
      <c r="F12" s="18">
        <v>71702541</v>
      </c>
      <c r="G12" s="13"/>
      <c r="H12" s="18">
        <v>0</v>
      </c>
      <c r="I12" s="13"/>
      <c r="J12" s="18">
        <f t="shared" si="0"/>
        <v>182803147</v>
      </c>
      <c r="K12" s="13"/>
      <c r="L12" s="17">
        <f t="shared" si="1"/>
        <v>2.6262799538439972E-4</v>
      </c>
      <c r="M12" s="13"/>
      <c r="N12" s="13"/>
    </row>
    <row r="13" spans="1:18" ht="21.75" customHeight="1" x14ac:dyDescent="0.2">
      <c r="A13" s="41" t="s">
        <v>207</v>
      </c>
      <c r="B13" s="41"/>
      <c r="D13" s="18">
        <v>255594168403</v>
      </c>
      <c r="E13" s="13"/>
      <c r="F13" s="18">
        <v>363666337755</v>
      </c>
      <c r="G13" s="13"/>
      <c r="H13" s="18">
        <v>619000560000</v>
      </c>
      <c r="I13" s="13"/>
      <c r="J13" s="18">
        <f t="shared" si="0"/>
        <v>259946158</v>
      </c>
      <c r="K13" s="13"/>
      <c r="L13" s="17">
        <f t="shared" si="1"/>
        <v>3.7345712863146962E-4</v>
      </c>
      <c r="M13" s="13"/>
      <c r="N13" s="13"/>
    </row>
    <row r="14" spans="1:18" ht="21.75" customHeight="1" x14ac:dyDescent="0.2">
      <c r="A14" s="41" t="s">
        <v>204</v>
      </c>
      <c r="B14" s="41"/>
      <c r="D14" s="18">
        <v>49986742</v>
      </c>
      <c r="E14" s="13"/>
      <c r="F14" s="18">
        <v>5366898908430</v>
      </c>
      <c r="G14" s="13"/>
      <c r="H14" s="18">
        <v>5365000010000</v>
      </c>
      <c r="I14" s="13"/>
      <c r="J14" s="18">
        <f t="shared" si="0"/>
        <v>1948885172</v>
      </c>
      <c r="K14" s="13"/>
      <c r="L14" s="17">
        <f t="shared" si="1"/>
        <v>2.7999069729184754E-3</v>
      </c>
      <c r="M14" s="13"/>
      <c r="N14" s="13"/>
      <c r="R14" s="11"/>
    </row>
    <row r="15" spans="1:18" ht="21.75" customHeight="1" x14ac:dyDescent="0.2">
      <c r="A15" s="41" t="s">
        <v>216</v>
      </c>
      <c r="B15" s="41"/>
      <c r="D15" s="18">
        <v>61126420</v>
      </c>
      <c r="E15" s="13"/>
      <c r="F15" s="18">
        <v>2000000250176</v>
      </c>
      <c r="G15" s="13"/>
      <c r="H15" s="18">
        <v>2000000000000</v>
      </c>
      <c r="I15" s="13"/>
      <c r="J15" s="18">
        <f t="shared" si="0"/>
        <v>61376596</v>
      </c>
      <c r="K15" s="13"/>
      <c r="L15" s="17">
        <f t="shared" si="1"/>
        <v>8.8177980716044066E-5</v>
      </c>
      <c r="M15" s="13"/>
      <c r="N15" s="13"/>
    </row>
    <row r="16" spans="1:18" ht="21.75" customHeight="1" x14ac:dyDescent="0.2">
      <c r="A16" s="41" t="s">
        <v>218</v>
      </c>
      <c r="B16" s="41"/>
      <c r="D16" s="18">
        <v>5403078</v>
      </c>
      <c r="E16" s="13"/>
      <c r="F16" s="18">
        <v>21376</v>
      </c>
      <c r="G16" s="13"/>
      <c r="H16" s="18">
        <v>0</v>
      </c>
      <c r="I16" s="13"/>
      <c r="J16" s="18">
        <f t="shared" si="0"/>
        <v>5424454</v>
      </c>
      <c r="K16" s="13"/>
      <c r="L16" s="17">
        <f t="shared" si="1"/>
        <v>7.793156209038834E-6</v>
      </c>
      <c r="M16" s="13"/>
      <c r="N16" s="13"/>
    </row>
    <row r="17" spans="1:14" ht="21.75" customHeight="1" x14ac:dyDescent="0.2">
      <c r="A17" s="41" t="s">
        <v>219</v>
      </c>
      <c r="B17" s="41"/>
      <c r="D17" s="18">
        <v>22375044</v>
      </c>
      <c r="E17" s="13"/>
      <c r="F17" s="18">
        <v>95017</v>
      </c>
      <c r="G17" s="13"/>
      <c r="H17" s="18">
        <v>0</v>
      </c>
      <c r="I17" s="13"/>
      <c r="J17" s="18">
        <f t="shared" si="0"/>
        <v>22470061</v>
      </c>
      <c r="K17" s="13"/>
      <c r="L17" s="17">
        <f t="shared" si="1"/>
        <v>3.228208689752579E-5</v>
      </c>
      <c r="M17" s="13"/>
      <c r="N17" s="13"/>
    </row>
    <row r="18" spans="1:14" ht="21.75" customHeight="1" x14ac:dyDescent="0.2">
      <c r="A18" s="41" t="s">
        <v>220</v>
      </c>
      <c r="B18" s="41"/>
      <c r="D18" s="18">
        <v>69710858</v>
      </c>
      <c r="E18" s="13"/>
      <c r="F18" s="18">
        <v>0</v>
      </c>
      <c r="G18" s="13"/>
      <c r="H18" s="18">
        <v>0</v>
      </c>
      <c r="I18" s="13"/>
      <c r="J18" s="18">
        <f t="shared" si="0"/>
        <v>69710858</v>
      </c>
      <c r="K18" s="13"/>
      <c r="L18" s="17">
        <f t="shared" si="1"/>
        <v>1.0015157393907745E-4</v>
      </c>
      <c r="M18" s="13"/>
      <c r="N18" s="13"/>
    </row>
    <row r="19" spans="1:14" ht="21.75" customHeight="1" x14ac:dyDescent="0.2">
      <c r="A19" s="41" t="s">
        <v>211</v>
      </c>
      <c r="B19" s="41"/>
      <c r="D19" s="18">
        <v>25794453023</v>
      </c>
      <c r="E19" s="13"/>
      <c r="F19" s="18">
        <v>2000000019769</v>
      </c>
      <c r="G19" s="13"/>
      <c r="H19" s="18">
        <v>2025000310000</v>
      </c>
      <c r="I19" s="13"/>
      <c r="J19" s="18">
        <f t="shared" si="0"/>
        <v>794162792</v>
      </c>
      <c r="K19" s="13"/>
      <c r="L19" s="17">
        <f t="shared" si="1"/>
        <v>1.1409507193650117E-3</v>
      </c>
      <c r="M19" s="13"/>
      <c r="N19" s="13"/>
    </row>
    <row r="20" spans="1:14" ht="21.75" customHeight="1" x14ac:dyDescent="0.2">
      <c r="A20" s="41" t="s">
        <v>212</v>
      </c>
      <c r="B20" s="41"/>
      <c r="D20" s="18">
        <v>75003517</v>
      </c>
      <c r="E20" s="13"/>
      <c r="F20" s="18">
        <v>403278688524</v>
      </c>
      <c r="G20" s="13"/>
      <c r="H20" s="18">
        <v>403278688524</v>
      </c>
      <c r="I20" s="13"/>
      <c r="J20" s="18">
        <f t="shared" si="0"/>
        <v>75003517</v>
      </c>
      <c r="K20" s="13"/>
      <c r="L20" s="17">
        <f t="shared" si="1"/>
        <v>1.0775538408258227E-4</v>
      </c>
      <c r="M20" s="13"/>
      <c r="N20" s="13"/>
    </row>
    <row r="21" spans="1:14" ht="21.75" customHeight="1" x14ac:dyDescent="0.2">
      <c r="A21" s="41" t="s">
        <v>215</v>
      </c>
      <c r="B21" s="41"/>
      <c r="D21" s="18">
        <v>316278</v>
      </c>
      <c r="E21" s="13"/>
      <c r="F21" s="18">
        <v>30133782747</v>
      </c>
      <c r="G21" s="13"/>
      <c r="H21" s="18">
        <v>30000300000</v>
      </c>
      <c r="I21" s="13"/>
      <c r="J21" s="18">
        <f t="shared" si="0"/>
        <v>133799025</v>
      </c>
      <c r="K21" s="13"/>
      <c r="L21" s="17">
        <f t="shared" si="1"/>
        <v>1.9222519030340977E-4</v>
      </c>
      <c r="M21" s="13"/>
      <c r="N21" s="13"/>
    </row>
    <row r="22" spans="1:14" ht="21.75" customHeight="1" x14ac:dyDescent="0.2">
      <c r="A22" s="41" t="s">
        <v>213</v>
      </c>
      <c r="B22" s="41"/>
      <c r="D22" s="18">
        <v>124486760</v>
      </c>
      <c r="E22" s="13"/>
      <c r="F22" s="18">
        <v>7748302874082</v>
      </c>
      <c r="G22" s="13"/>
      <c r="H22" s="18">
        <v>7735901142180</v>
      </c>
      <c r="I22" s="13"/>
      <c r="J22" s="18">
        <f t="shared" si="0"/>
        <v>12526218662</v>
      </c>
      <c r="K22" s="13"/>
      <c r="L22" s="17">
        <f t="shared" si="1"/>
        <v>1.7996056145290092E-2</v>
      </c>
      <c r="M22" s="13"/>
      <c r="N22" s="13"/>
    </row>
    <row r="23" spans="1:14" ht="21.75" customHeight="1" x14ac:dyDescent="0.2">
      <c r="A23" s="41" t="s">
        <v>214</v>
      </c>
      <c r="B23" s="41"/>
      <c r="D23" s="18">
        <v>1691000000000</v>
      </c>
      <c r="E23" s="13"/>
      <c r="F23" s="18">
        <v>6000000000000</v>
      </c>
      <c r="G23" s="13"/>
      <c r="H23" s="18">
        <v>1691000000000</v>
      </c>
      <c r="I23" s="13"/>
      <c r="J23" s="18">
        <f t="shared" si="0"/>
        <v>6000000000000</v>
      </c>
      <c r="K23" s="13"/>
      <c r="L23" s="17">
        <f t="shared" si="1"/>
        <v>8.6200265048303493</v>
      </c>
      <c r="M23" s="13"/>
      <c r="N23" s="13"/>
    </row>
    <row r="24" spans="1:14" ht="21.75" customHeight="1" x14ac:dyDescent="0.2">
      <c r="A24" s="41" t="s">
        <v>217</v>
      </c>
      <c r="B24" s="41"/>
      <c r="D24" s="18">
        <v>0</v>
      </c>
      <c r="E24" s="13"/>
      <c r="F24" s="18">
        <v>2000000000000</v>
      </c>
      <c r="G24" s="13"/>
      <c r="H24" s="18">
        <v>0</v>
      </c>
      <c r="I24" s="13"/>
      <c r="J24" s="18">
        <f t="shared" si="0"/>
        <v>2000000000000</v>
      </c>
      <c r="K24" s="13"/>
      <c r="L24" s="17">
        <f t="shared" si="1"/>
        <v>2.8733421682767832</v>
      </c>
      <c r="M24" s="13"/>
      <c r="N24" s="13"/>
    </row>
    <row r="25" spans="1:14" ht="21.75" customHeight="1" x14ac:dyDescent="0.2">
      <c r="A25" s="41" t="s">
        <v>203</v>
      </c>
      <c r="B25" s="41"/>
      <c r="D25" s="18">
        <v>0</v>
      </c>
      <c r="E25" s="13"/>
      <c r="F25" s="18">
        <v>5365000000000</v>
      </c>
      <c r="G25" s="13"/>
      <c r="H25" s="18">
        <v>0</v>
      </c>
      <c r="I25" s="13"/>
      <c r="J25" s="18">
        <f t="shared" si="0"/>
        <v>5365000000000</v>
      </c>
      <c r="K25" s="13"/>
      <c r="L25" s="17">
        <f t="shared" si="1"/>
        <v>7.7077403664024695</v>
      </c>
      <c r="M25" s="13"/>
      <c r="N25" s="13"/>
    </row>
    <row r="26" spans="1:14" ht="21.75" customHeight="1" x14ac:dyDescent="0.2">
      <c r="A26" s="42" t="s">
        <v>210</v>
      </c>
      <c r="B26" s="42"/>
      <c r="D26" s="20">
        <v>0</v>
      </c>
      <c r="E26" s="13"/>
      <c r="F26" s="20">
        <v>2000000000000</v>
      </c>
      <c r="G26" s="13"/>
      <c r="H26" s="20">
        <v>0</v>
      </c>
      <c r="I26" s="13"/>
      <c r="J26" s="18">
        <f t="shared" si="0"/>
        <v>2000000000000</v>
      </c>
      <c r="K26" s="13"/>
      <c r="L26" s="17">
        <f t="shared" si="1"/>
        <v>2.8733421682767832</v>
      </c>
      <c r="M26" s="13"/>
      <c r="N26" s="13"/>
    </row>
    <row r="27" spans="1:14" ht="21.75" customHeight="1" x14ac:dyDescent="0.2">
      <c r="A27" s="45" t="s">
        <v>81</v>
      </c>
      <c r="B27" s="45"/>
      <c r="D27" s="21">
        <f>SUM(D9:D26)</f>
        <v>1973007515641</v>
      </c>
      <c r="E27" s="13"/>
      <c r="F27" s="21">
        <f>SUM(F9:F26)</f>
        <v>36038434798931</v>
      </c>
      <c r="G27" s="13"/>
      <c r="H27" s="21">
        <f>SUM(H9:H26)</f>
        <v>22629221218886</v>
      </c>
      <c r="I27" s="13"/>
      <c r="J27" s="21">
        <f>SUM(J9:J26)</f>
        <v>15382221095686</v>
      </c>
      <c r="K27" s="13"/>
      <c r="L27" s="22">
        <f>SUM(L9:L26)</f>
        <v>22.099192257995639</v>
      </c>
      <c r="M27" s="13"/>
      <c r="N27" s="13"/>
    </row>
    <row r="28" spans="1:14" x14ac:dyDescent="0.2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</sheetData>
  <autoFilter ref="A8:L27" xr:uid="{00000000-0001-0000-0600-000000000000}">
    <filterColumn colId="0" showButton="0"/>
  </autoFilter>
  <mergeCells count="26">
    <mergeCell ref="A26:B26"/>
    <mergeCell ref="A27:B27"/>
    <mergeCell ref="A23:B23"/>
    <mergeCell ref="A24:B24"/>
    <mergeCell ref="A25:B25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3"/>
  <sheetViews>
    <sheetView rightToLeft="1" workbookViewId="0">
      <selection activeCell="O6" sqref="O6:O16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  <col min="14" max="14" width="17.7109375" bestFit="1" customWidth="1"/>
    <col min="15" max="15" width="31.28515625" customWidth="1"/>
  </cols>
  <sheetData>
    <row r="1" spans="1:15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5" ht="21.75" customHeight="1" x14ac:dyDescent="0.2">
      <c r="A2" s="36" t="s">
        <v>112</v>
      </c>
      <c r="B2" s="36"/>
      <c r="C2" s="36"/>
      <c r="D2" s="36"/>
      <c r="E2" s="36"/>
      <c r="F2" s="36"/>
      <c r="G2" s="36"/>
      <c r="H2" s="36"/>
      <c r="I2" s="36"/>
      <c r="J2" s="36"/>
    </row>
    <row r="3" spans="1:15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5" ht="14.45" customHeight="1" x14ac:dyDescent="0.2"/>
    <row r="5" spans="1:15" ht="29.1" customHeight="1" x14ac:dyDescent="0.2">
      <c r="A5" s="1" t="s">
        <v>113</v>
      </c>
      <c r="B5" s="37" t="s">
        <v>114</v>
      </c>
      <c r="C5" s="37"/>
      <c r="D5" s="37"/>
      <c r="E5" s="37"/>
      <c r="F5" s="37"/>
      <c r="G5" s="37"/>
      <c r="H5" s="37"/>
      <c r="I5" s="37"/>
      <c r="J5" s="37"/>
    </row>
    <row r="6" spans="1:15" ht="14.45" customHeight="1" x14ac:dyDescent="0.2"/>
    <row r="7" spans="1:15" ht="14.45" customHeight="1" x14ac:dyDescent="0.2">
      <c r="A7" s="38" t="s">
        <v>115</v>
      </c>
      <c r="B7" s="38"/>
      <c r="D7" s="2" t="s">
        <v>116</v>
      </c>
      <c r="F7" s="2" t="s">
        <v>94</v>
      </c>
      <c r="H7" s="2" t="s">
        <v>117</v>
      </c>
      <c r="J7" s="2" t="s">
        <v>118</v>
      </c>
    </row>
    <row r="8" spans="1:15" ht="21.75" customHeight="1" x14ac:dyDescent="0.2">
      <c r="A8" s="40" t="s">
        <v>119</v>
      </c>
      <c r="B8" s="40"/>
      <c r="D8" s="12" t="s">
        <v>120</v>
      </c>
      <c r="E8" s="13"/>
      <c r="F8" s="15">
        <v>0</v>
      </c>
      <c r="G8" s="13"/>
      <c r="H8" s="14">
        <f>F8/F$13*100</f>
        <v>0</v>
      </c>
      <c r="I8" s="13"/>
      <c r="J8" s="14">
        <f>F8/69605354422493*100</f>
        <v>0</v>
      </c>
      <c r="K8" s="13"/>
      <c r="L8" s="13"/>
      <c r="N8" s="18"/>
      <c r="O8" s="18"/>
    </row>
    <row r="9" spans="1:15" ht="21.75" customHeight="1" x14ac:dyDescent="0.2">
      <c r="A9" s="41" t="s">
        <v>121</v>
      </c>
      <c r="B9" s="41"/>
      <c r="D9" s="16" t="s">
        <v>122</v>
      </c>
      <c r="E9" s="13"/>
      <c r="F9" s="18">
        <f>'درآمد سرمایه گذاری در صندوق'!J10</f>
        <v>0</v>
      </c>
      <c r="G9" s="13"/>
      <c r="H9" s="17">
        <f t="shared" ref="H9:H12" si="0">F9/F$13*100</f>
        <v>0</v>
      </c>
      <c r="I9" s="13"/>
      <c r="J9" s="17">
        <f t="shared" ref="J9:J12" si="1">F9/69605354422493*100</f>
        <v>0</v>
      </c>
      <c r="K9" s="13"/>
      <c r="L9" s="13"/>
      <c r="N9" s="18"/>
      <c r="O9" s="18"/>
    </row>
    <row r="10" spans="1:15" ht="21.75" customHeight="1" x14ac:dyDescent="0.2">
      <c r="A10" s="41" t="s">
        <v>123</v>
      </c>
      <c r="B10" s="41"/>
      <c r="D10" s="16" t="s">
        <v>124</v>
      </c>
      <c r="E10" s="13"/>
      <c r="F10" s="18">
        <f>'درآمد سرمایه گذاری در اوراق به'!J35</f>
        <v>1073783912724</v>
      </c>
      <c r="G10" s="13"/>
      <c r="H10" s="17">
        <f t="shared" si="0"/>
        <v>85.215595095420241</v>
      </c>
      <c r="I10" s="13"/>
      <c r="J10" s="17">
        <f t="shared" si="1"/>
        <v>1.542674298023553</v>
      </c>
      <c r="K10" s="13"/>
      <c r="L10" s="13"/>
      <c r="N10" s="18"/>
      <c r="O10" s="18"/>
    </row>
    <row r="11" spans="1:15" ht="21.75" customHeight="1" x14ac:dyDescent="0.2">
      <c r="A11" s="41" t="s">
        <v>125</v>
      </c>
      <c r="B11" s="41"/>
      <c r="D11" s="16" t="s">
        <v>126</v>
      </c>
      <c r="E11" s="13"/>
      <c r="F11" s="18">
        <f>'درآمد سپرده بانکی'!D50</f>
        <v>186295197821</v>
      </c>
      <c r="G11" s="13"/>
      <c r="H11" s="17">
        <f t="shared" si="0"/>
        <v>14.784404904579759</v>
      </c>
      <c r="I11" s="13"/>
      <c r="J11" s="17">
        <f t="shared" si="1"/>
        <v>0.26764492382327215</v>
      </c>
      <c r="K11" s="13"/>
      <c r="L11" s="13"/>
      <c r="N11" s="18"/>
      <c r="O11" s="18"/>
    </row>
    <row r="12" spans="1:15" ht="21.75" customHeight="1" x14ac:dyDescent="0.2">
      <c r="A12" s="42" t="s">
        <v>127</v>
      </c>
      <c r="B12" s="42"/>
      <c r="D12" s="19" t="s">
        <v>128</v>
      </c>
      <c r="E12" s="13"/>
      <c r="F12" s="20">
        <f>'سایر درآمدها'!D11</f>
        <v>0</v>
      </c>
      <c r="G12" s="13"/>
      <c r="H12" s="17">
        <f t="shared" si="0"/>
        <v>0</v>
      </c>
      <c r="I12" s="13"/>
      <c r="J12" s="17">
        <f t="shared" si="1"/>
        <v>0</v>
      </c>
      <c r="K12" s="13"/>
      <c r="L12" s="13"/>
      <c r="N12" s="18"/>
      <c r="O12" s="18"/>
    </row>
    <row r="13" spans="1:15" ht="21.75" customHeight="1" x14ac:dyDescent="0.2">
      <c r="A13" s="43" t="s">
        <v>81</v>
      </c>
      <c r="B13" s="43"/>
      <c r="D13" s="21"/>
      <c r="E13" s="13"/>
      <c r="F13" s="21">
        <f>SUM(F8:F12)</f>
        <v>1260079110545</v>
      </c>
      <c r="G13" s="13"/>
      <c r="H13" s="22">
        <f>SUM(H8:H12)</f>
        <v>100</v>
      </c>
      <c r="I13" s="13"/>
      <c r="J13" s="22">
        <f>SUM(J8:J12)</f>
        <v>1.8103192218468251</v>
      </c>
      <c r="K13" s="13"/>
      <c r="L13" s="13"/>
      <c r="N13" s="18"/>
      <c r="O13" s="18"/>
    </row>
    <row r="14" spans="1:15" ht="18.75" x14ac:dyDescent="0.2">
      <c r="D14" s="13"/>
      <c r="E14" s="13"/>
      <c r="F14" s="13"/>
      <c r="G14" s="13"/>
      <c r="H14" s="13"/>
      <c r="I14" s="13"/>
      <c r="J14" s="13"/>
      <c r="K14" s="13"/>
      <c r="L14" s="13"/>
      <c r="N14" s="18"/>
      <c r="O14" s="18"/>
    </row>
    <row r="15" spans="1:15" ht="18.75" x14ac:dyDescent="0.2">
      <c r="D15" s="13"/>
      <c r="E15" s="13"/>
      <c r="F15" s="13"/>
      <c r="G15" s="13"/>
      <c r="H15" s="13"/>
      <c r="I15" s="13"/>
      <c r="J15" s="13"/>
      <c r="K15" s="13"/>
      <c r="L15" s="13"/>
      <c r="N15" s="18"/>
      <c r="O15" s="18"/>
    </row>
    <row r="16" spans="1:15" ht="18.75" x14ac:dyDescent="0.2">
      <c r="D16" s="13"/>
      <c r="E16" s="13"/>
      <c r="F16" s="13"/>
      <c r="G16" s="13"/>
      <c r="H16" s="13"/>
      <c r="I16" s="13"/>
      <c r="J16" s="13"/>
      <c r="K16" s="13"/>
      <c r="L16" s="13"/>
      <c r="N16" s="18"/>
      <c r="O16" s="18"/>
    </row>
    <row r="17" spans="4:12" x14ac:dyDescent="0.2">
      <c r="D17" s="13"/>
      <c r="E17" s="13"/>
      <c r="F17" s="13"/>
      <c r="G17" s="13"/>
      <c r="H17" s="13"/>
      <c r="I17" s="13"/>
      <c r="J17" s="13"/>
      <c r="K17" s="13"/>
      <c r="L17" s="13"/>
    </row>
    <row r="18" spans="4:12" x14ac:dyDescent="0.2">
      <c r="D18" s="13"/>
      <c r="E18" s="13"/>
      <c r="F18" s="13"/>
      <c r="G18" s="13"/>
      <c r="H18" s="13"/>
      <c r="I18" s="13"/>
      <c r="J18" s="13"/>
      <c r="K18" s="13"/>
      <c r="L18" s="13"/>
    </row>
    <row r="19" spans="4:12" x14ac:dyDescent="0.2">
      <c r="D19" s="13"/>
      <c r="E19" s="13"/>
      <c r="F19" s="13"/>
      <c r="G19" s="13"/>
      <c r="H19" s="13"/>
      <c r="I19" s="13"/>
      <c r="J19" s="13"/>
      <c r="K19" s="13"/>
      <c r="L19" s="13"/>
    </row>
    <row r="20" spans="4:12" x14ac:dyDescent="0.2">
      <c r="D20" s="13"/>
      <c r="E20" s="13"/>
      <c r="F20" s="13"/>
      <c r="G20" s="13"/>
      <c r="H20" s="13"/>
      <c r="I20" s="13"/>
      <c r="J20" s="13"/>
      <c r="K20" s="13"/>
      <c r="L20" s="13"/>
    </row>
    <row r="21" spans="4:12" x14ac:dyDescent="0.2">
      <c r="D21" s="13"/>
      <c r="E21" s="13"/>
      <c r="F21" s="13"/>
      <c r="G21" s="13"/>
      <c r="H21" s="13"/>
      <c r="I21" s="13"/>
      <c r="J21" s="13"/>
      <c r="K21" s="13"/>
      <c r="L21" s="13"/>
    </row>
    <row r="22" spans="4:12" x14ac:dyDescent="0.2">
      <c r="D22" s="13"/>
      <c r="E22" s="13"/>
      <c r="F22" s="13"/>
      <c r="G22" s="13"/>
      <c r="H22" s="13"/>
      <c r="I22" s="13"/>
      <c r="J22" s="13"/>
      <c r="K22" s="13"/>
      <c r="L22" s="13"/>
    </row>
    <row r="23" spans="4:12" x14ac:dyDescent="0.2">
      <c r="D23" s="13"/>
      <c r="E23" s="13"/>
      <c r="F23" s="13"/>
      <c r="G23" s="13"/>
      <c r="H23" s="13"/>
      <c r="I23" s="13"/>
      <c r="J23" s="13"/>
      <c r="K23" s="13"/>
      <c r="L23" s="13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D13"/>
  <sheetViews>
    <sheetView rightToLeft="1" workbookViewId="0">
      <selection activeCell="W9" sqref="W9"/>
    </sheetView>
  </sheetViews>
  <sheetFormatPr defaultRowHeight="12.75" x14ac:dyDescent="0.2"/>
  <cols>
    <col min="1" max="1" width="5.140625" customWidth="1"/>
    <col min="2" max="2" width="21.710937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22.1406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85546875" bestFit="1" customWidth="1"/>
    <col min="20" max="20" width="1.28515625" customWidth="1"/>
    <col min="21" max="21" width="13.85546875" bestFit="1" customWidth="1"/>
    <col min="22" max="22" width="1.28515625" customWidth="1"/>
    <col min="23" max="23" width="15.5703125" customWidth="1"/>
    <col min="24" max="24" width="0.28515625" customWidth="1"/>
  </cols>
  <sheetData>
    <row r="1" spans="1:3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30" ht="21.75" customHeight="1" x14ac:dyDescent="0.2">
      <c r="A2" s="36" t="s">
        <v>112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3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30" ht="14.45" customHeight="1" x14ac:dyDescent="0.2"/>
    <row r="5" spans="1:30" ht="14.45" customHeight="1" x14ac:dyDescent="0.2">
      <c r="A5" s="1" t="s">
        <v>133</v>
      </c>
      <c r="B5" s="37" t="s">
        <v>134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30" ht="14.45" customHeight="1" x14ac:dyDescent="0.2">
      <c r="D6" s="38" t="s">
        <v>129</v>
      </c>
      <c r="E6" s="38"/>
      <c r="F6" s="38"/>
      <c r="G6" s="38"/>
      <c r="H6" s="38"/>
      <c r="I6" s="38"/>
      <c r="J6" s="38"/>
      <c r="K6" s="38"/>
      <c r="L6" s="38"/>
      <c r="N6" s="38" t="s">
        <v>130</v>
      </c>
      <c r="O6" s="38"/>
      <c r="P6" s="38"/>
      <c r="Q6" s="38"/>
      <c r="R6" s="38"/>
      <c r="S6" s="38"/>
      <c r="T6" s="38"/>
      <c r="U6" s="38"/>
      <c r="V6" s="38"/>
      <c r="W6" s="38"/>
    </row>
    <row r="7" spans="1:30" ht="14.45" customHeight="1" x14ac:dyDescent="0.2">
      <c r="D7" s="3"/>
      <c r="E7" s="3"/>
      <c r="F7" s="3"/>
      <c r="G7" s="3"/>
      <c r="H7" s="3"/>
      <c r="I7" s="3"/>
      <c r="J7" s="39" t="s">
        <v>81</v>
      </c>
      <c r="K7" s="39"/>
      <c r="L7" s="39"/>
      <c r="N7" s="3"/>
      <c r="O7" s="3"/>
      <c r="P7" s="3"/>
      <c r="Q7" s="3"/>
      <c r="R7" s="3"/>
      <c r="S7" s="3"/>
      <c r="T7" s="3"/>
      <c r="U7" s="39" t="s">
        <v>81</v>
      </c>
      <c r="V7" s="39"/>
      <c r="W7" s="39"/>
    </row>
    <row r="8" spans="1:30" ht="14.45" customHeight="1" x14ac:dyDescent="0.2">
      <c r="A8" s="38" t="s">
        <v>15</v>
      </c>
      <c r="B8" s="38"/>
      <c r="D8" s="2" t="s">
        <v>135</v>
      </c>
      <c r="F8" s="2" t="s">
        <v>131</v>
      </c>
      <c r="H8" s="2" t="s">
        <v>132</v>
      </c>
      <c r="J8" s="4" t="s">
        <v>94</v>
      </c>
      <c r="K8" s="3"/>
      <c r="L8" s="4" t="s">
        <v>117</v>
      </c>
      <c r="N8" s="2" t="s">
        <v>135</v>
      </c>
      <c r="P8" s="38" t="s">
        <v>131</v>
      </c>
      <c r="Q8" s="38"/>
      <c r="S8" s="2" t="s">
        <v>132</v>
      </c>
      <c r="U8" s="4" t="s">
        <v>94</v>
      </c>
      <c r="V8" s="3"/>
      <c r="W8" s="4" t="s">
        <v>117</v>
      </c>
    </row>
    <row r="9" spans="1:30" ht="21.75" customHeight="1" x14ac:dyDescent="0.2">
      <c r="A9" s="46" t="s">
        <v>136</v>
      </c>
      <c r="B9" s="46"/>
      <c r="D9" s="28">
        <v>0</v>
      </c>
      <c r="E9" s="13"/>
      <c r="F9" s="28">
        <v>0</v>
      </c>
      <c r="G9" s="13"/>
      <c r="H9" s="28">
        <v>0</v>
      </c>
      <c r="I9" s="13"/>
      <c r="J9" s="28">
        <v>0</v>
      </c>
      <c r="K9" s="13"/>
      <c r="L9" s="29">
        <f>0</f>
        <v>0</v>
      </c>
      <c r="M9" s="13"/>
      <c r="N9" s="28">
        <v>0</v>
      </c>
      <c r="O9" s="13"/>
      <c r="P9" s="47">
        <v>0</v>
      </c>
      <c r="Q9" s="48"/>
      <c r="R9" s="13"/>
      <c r="S9" s="28">
        <v>1528384000</v>
      </c>
      <c r="T9" s="13"/>
      <c r="U9" s="28">
        <v>1528384000</v>
      </c>
      <c r="V9" s="13"/>
      <c r="W9" s="29">
        <f>U9/5460128466481*100</f>
        <v>2.7991722344676419E-2</v>
      </c>
      <c r="X9" s="13"/>
      <c r="Y9" s="13"/>
      <c r="Z9" s="13"/>
      <c r="AA9" s="13"/>
      <c r="AB9" s="13"/>
      <c r="AC9" s="13"/>
      <c r="AD9" s="13"/>
    </row>
    <row r="10" spans="1:30" ht="21.75" customHeight="1" x14ac:dyDescent="0.2">
      <c r="A10" s="43" t="s">
        <v>81</v>
      </c>
      <c r="B10" s="43"/>
      <c r="D10" s="21">
        <v>0</v>
      </c>
      <c r="E10" s="13"/>
      <c r="F10" s="21">
        <v>0</v>
      </c>
      <c r="G10" s="13"/>
      <c r="H10" s="21">
        <v>0</v>
      </c>
      <c r="I10" s="13"/>
      <c r="J10" s="21">
        <v>0</v>
      </c>
      <c r="K10" s="13"/>
      <c r="L10" s="22">
        <v>0</v>
      </c>
      <c r="M10" s="13"/>
      <c r="N10" s="21">
        <v>0</v>
      </c>
      <c r="O10" s="13"/>
      <c r="P10" s="13"/>
      <c r="Q10" s="21">
        <v>0</v>
      </c>
      <c r="R10" s="13"/>
      <c r="S10" s="21">
        <v>1528384000</v>
      </c>
      <c r="T10" s="13"/>
      <c r="U10" s="21">
        <v>1528384000</v>
      </c>
      <c r="V10" s="13"/>
      <c r="W10" s="22">
        <f>SUM(W9)</f>
        <v>2.7991722344676419E-2</v>
      </c>
      <c r="X10" s="13"/>
      <c r="Y10" s="13"/>
      <c r="Z10" s="13"/>
      <c r="AA10" s="13"/>
      <c r="AB10" s="13"/>
      <c r="AC10" s="13"/>
      <c r="AD10" s="13"/>
    </row>
    <row r="11" spans="1:30" x14ac:dyDescent="0.2"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x14ac:dyDescent="0.2"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30" x14ac:dyDescent="0.2"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47"/>
  <sheetViews>
    <sheetView rightToLeft="1" topLeftCell="A22" workbookViewId="0">
      <selection activeCell="D38" sqref="D38:D44"/>
    </sheetView>
  </sheetViews>
  <sheetFormatPr defaultRowHeight="12.75" x14ac:dyDescent="0.2"/>
  <cols>
    <col min="1" max="1" width="5.140625" customWidth="1"/>
    <col min="2" max="2" width="36" customWidth="1"/>
    <col min="3" max="3" width="1.28515625" customWidth="1"/>
    <col min="4" max="4" width="16.140625" bestFit="1" customWidth="1"/>
    <col min="5" max="5" width="1.28515625" customWidth="1"/>
    <col min="6" max="6" width="16.85546875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7.7109375" bestFit="1" customWidth="1"/>
    <col min="13" max="13" width="1.28515625" customWidth="1"/>
    <col min="14" max="14" width="17.85546875" bestFit="1" customWidth="1"/>
    <col min="15" max="15" width="1.28515625" customWidth="1"/>
    <col min="16" max="16" width="15" bestFit="1" customWidth="1"/>
    <col min="17" max="17" width="1.28515625" customWidth="1"/>
    <col min="18" max="18" width="19.42578125" customWidth="1"/>
    <col min="19" max="19" width="0.28515625" customWidth="1"/>
  </cols>
  <sheetData>
    <row r="1" spans="1:21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1" ht="21.75" customHeight="1" x14ac:dyDescent="0.2">
      <c r="A2" s="36" t="s">
        <v>112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1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1" ht="14.45" customHeight="1" x14ac:dyDescent="0.2"/>
    <row r="5" spans="1:21" ht="14.45" customHeight="1" x14ac:dyDescent="0.2">
      <c r="A5" s="1" t="s">
        <v>137</v>
      </c>
      <c r="B5" s="37" t="s">
        <v>138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1" ht="14.45" customHeight="1" x14ac:dyDescent="0.2">
      <c r="D6" s="38" t="s">
        <v>129</v>
      </c>
      <c r="E6" s="38"/>
      <c r="F6" s="38"/>
      <c r="G6" s="38"/>
      <c r="H6" s="38"/>
      <c r="I6" s="38"/>
      <c r="J6" s="38"/>
      <c r="L6" s="38" t="s">
        <v>130</v>
      </c>
      <c r="M6" s="38"/>
      <c r="N6" s="38"/>
      <c r="O6" s="38"/>
      <c r="P6" s="38"/>
      <c r="Q6" s="38"/>
      <c r="R6" s="38"/>
    </row>
    <row r="7" spans="1:21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1" ht="14.45" customHeight="1" x14ac:dyDescent="0.2">
      <c r="A8" s="38" t="s">
        <v>139</v>
      </c>
      <c r="B8" s="38"/>
      <c r="D8" s="2" t="s">
        <v>140</v>
      </c>
      <c r="F8" s="2" t="s">
        <v>131</v>
      </c>
      <c r="H8" s="2" t="s">
        <v>132</v>
      </c>
      <c r="J8" s="2" t="s">
        <v>81</v>
      </c>
      <c r="L8" s="2" t="s">
        <v>140</v>
      </c>
      <c r="N8" s="2" t="s">
        <v>131</v>
      </c>
      <c r="P8" s="2" t="s">
        <v>132</v>
      </c>
      <c r="R8" s="2" t="s">
        <v>81</v>
      </c>
    </row>
    <row r="9" spans="1:21" ht="21.75" customHeight="1" x14ac:dyDescent="0.2">
      <c r="A9" s="40" t="s">
        <v>141</v>
      </c>
      <c r="B9" s="40"/>
      <c r="D9" s="15">
        <v>0</v>
      </c>
      <c r="E9" s="13"/>
      <c r="F9" s="15">
        <v>0</v>
      </c>
      <c r="G9" s="13"/>
      <c r="H9" s="15">
        <v>0</v>
      </c>
      <c r="I9" s="13"/>
      <c r="J9" s="15">
        <f>D9+F9+H9</f>
        <v>0</v>
      </c>
      <c r="K9" s="13"/>
      <c r="L9" s="15">
        <v>9148775203</v>
      </c>
      <c r="M9" s="13"/>
      <c r="N9" s="15">
        <v>0</v>
      </c>
      <c r="O9" s="13"/>
      <c r="P9" s="15">
        <v>6437410400</v>
      </c>
      <c r="Q9" s="13"/>
      <c r="R9" s="15">
        <f>L9+N9+P9</f>
        <v>15586185603</v>
      </c>
      <c r="S9" s="13"/>
      <c r="T9" s="13"/>
      <c r="U9" s="13"/>
    </row>
    <row r="10" spans="1:21" ht="21.75" customHeight="1" x14ac:dyDescent="0.2">
      <c r="A10" s="41" t="s">
        <v>77</v>
      </c>
      <c r="B10" s="41"/>
      <c r="D10" s="18">
        <v>130740320039</v>
      </c>
      <c r="E10" s="13"/>
      <c r="F10" s="18">
        <v>0</v>
      </c>
      <c r="G10" s="13"/>
      <c r="H10" s="18">
        <v>0</v>
      </c>
      <c r="I10" s="13"/>
      <c r="J10" s="18">
        <f t="shared" ref="J10:J34" si="0">D10+F10+H10</f>
        <v>130740320039</v>
      </c>
      <c r="K10" s="13"/>
      <c r="L10" s="18">
        <v>579015835720</v>
      </c>
      <c r="M10" s="13"/>
      <c r="N10" s="18">
        <v>53310335769</v>
      </c>
      <c r="O10" s="13"/>
      <c r="P10" s="18">
        <f>'درآمد ناشی از فروش'!Q10</f>
        <v>33381459825</v>
      </c>
      <c r="Q10" s="13"/>
      <c r="R10" s="18">
        <f t="shared" ref="R10:R34" si="1">L10+N10+P10</f>
        <v>665707631314</v>
      </c>
      <c r="S10" s="13"/>
      <c r="T10" s="13"/>
      <c r="U10" s="13"/>
    </row>
    <row r="11" spans="1:21" ht="21.75" customHeight="1" x14ac:dyDescent="0.2">
      <c r="A11" s="41" t="s">
        <v>142</v>
      </c>
      <c r="B11" s="41"/>
      <c r="D11" s="18">
        <v>0</v>
      </c>
      <c r="E11" s="13"/>
      <c r="F11" s="18">
        <v>0</v>
      </c>
      <c r="G11" s="13"/>
      <c r="H11" s="18">
        <v>0</v>
      </c>
      <c r="I11" s="13"/>
      <c r="J11" s="18">
        <f t="shared" si="0"/>
        <v>0</v>
      </c>
      <c r="K11" s="13"/>
      <c r="L11" s="18">
        <v>4111315</v>
      </c>
      <c r="M11" s="13"/>
      <c r="N11" s="18">
        <v>0</v>
      </c>
      <c r="O11" s="13"/>
      <c r="P11" s="18">
        <v>247084</v>
      </c>
      <c r="Q11" s="13"/>
      <c r="R11" s="18">
        <f t="shared" si="1"/>
        <v>4358399</v>
      </c>
      <c r="S11" s="13"/>
      <c r="T11" s="13"/>
      <c r="U11" s="13"/>
    </row>
    <row r="12" spans="1:21" ht="21.75" customHeight="1" x14ac:dyDescent="0.2">
      <c r="A12" s="41" t="s">
        <v>143</v>
      </c>
      <c r="B12" s="41"/>
      <c r="D12" s="18">
        <v>0</v>
      </c>
      <c r="E12" s="13"/>
      <c r="F12" s="18">
        <v>0</v>
      </c>
      <c r="G12" s="13"/>
      <c r="H12" s="18">
        <v>0</v>
      </c>
      <c r="I12" s="13"/>
      <c r="J12" s="18">
        <f t="shared" si="0"/>
        <v>0</v>
      </c>
      <c r="K12" s="13"/>
      <c r="L12" s="18">
        <v>760336931</v>
      </c>
      <c r="M12" s="13"/>
      <c r="N12" s="18">
        <v>0</v>
      </c>
      <c r="O12" s="13"/>
      <c r="P12" s="18">
        <v>5168718877</v>
      </c>
      <c r="Q12" s="13"/>
      <c r="R12" s="18">
        <f t="shared" si="1"/>
        <v>5929055808</v>
      </c>
      <c r="S12" s="13"/>
      <c r="T12" s="13"/>
      <c r="U12" s="13"/>
    </row>
    <row r="13" spans="1:21" ht="21.75" customHeight="1" x14ac:dyDescent="0.2">
      <c r="A13" s="41" t="s">
        <v>65</v>
      </c>
      <c r="B13" s="41"/>
      <c r="D13" s="18">
        <v>62464913975</v>
      </c>
      <c r="E13" s="13"/>
      <c r="F13" s="18">
        <v>-139482609023</v>
      </c>
      <c r="G13" s="13"/>
      <c r="H13" s="18">
        <v>0</v>
      </c>
      <c r="I13" s="13"/>
      <c r="J13" s="18">
        <f t="shared" si="0"/>
        <v>-77017695048</v>
      </c>
      <c r="K13" s="13"/>
      <c r="L13" s="18">
        <v>80104397879</v>
      </c>
      <c r="M13" s="13"/>
      <c r="N13" s="18">
        <v>-211960088014</v>
      </c>
      <c r="O13" s="13"/>
      <c r="P13" s="18">
        <v>0</v>
      </c>
      <c r="Q13" s="13"/>
      <c r="R13" s="18">
        <f t="shared" si="1"/>
        <v>-131855690135</v>
      </c>
      <c r="S13" s="13"/>
      <c r="T13" s="13"/>
      <c r="U13" s="13"/>
    </row>
    <row r="14" spans="1:21" ht="21.75" customHeight="1" x14ac:dyDescent="0.2">
      <c r="A14" s="41" t="s">
        <v>47</v>
      </c>
      <c r="B14" s="41"/>
      <c r="D14" s="18">
        <v>27975497501</v>
      </c>
      <c r="E14" s="13"/>
      <c r="F14" s="18">
        <v>0</v>
      </c>
      <c r="G14" s="13"/>
      <c r="H14" s="18">
        <v>0</v>
      </c>
      <c r="I14" s="13"/>
      <c r="J14" s="18">
        <f t="shared" si="0"/>
        <v>27975497501</v>
      </c>
      <c r="K14" s="13"/>
      <c r="L14" s="18">
        <v>43277626812</v>
      </c>
      <c r="M14" s="13"/>
      <c r="N14" s="18">
        <v>-181250000</v>
      </c>
      <c r="O14" s="13"/>
      <c r="P14" s="18">
        <v>0</v>
      </c>
      <c r="Q14" s="13"/>
      <c r="R14" s="18">
        <f t="shared" si="1"/>
        <v>43096376812</v>
      </c>
      <c r="S14" s="13"/>
      <c r="T14" s="13"/>
      <c r="U14" s="13"/>
    </row>
    <row r="15" spans="1:21" ht="21.75" customHeight="1" x14ac:dyDescent="0.2">
      <c r="A15" s="41" t="s">
        <v>32</v>
      </c>
      <c r="B15" s="41"/>
      <c r="D15" s="18">
        <v>167768834669</v>
      </c>
      <c r="E15" s="13"/>
      <c r="F15" s="18">
        <v>-156325660837</v>
      </c>
      <c r="G15" s="13"/>
      <c r="H15" s="18">
        <v>0</v>
      </c>
      <c r="I15" s="13"/>
      <c r="J15" s="18">
        <f t="shared" si="0"/>
        <v>11443173832</v>
      </c>
      <c r="K15" s="13"/>
      <c r="L15" s="18">
        <v>301398460005</v>
      </c>
      <c r="M15" s="13"/>
      <c r="N15" s="18">
        <v>-479452780575</v>
      </c>
      <c r="O15" s="13"/>
      <c r="P15" s="18">
        <v>0</v>
      </c>
      <c r="Q15" s="13"/>
      <c r="R15" s="18">
        <f t="shared" si="1"/>
        <v>-178054320570</v>
      </c>
      <c r="S15" s="13"/>
      <c r="T15" s="13"/>
      <c r="U15" s="13"/>
    </row>
    <row r="16" spans="1:21" ht="21.75" customHeight="1" x14ac:dyDescent="0.2">
      <c r="A16" s="41" t="s">
        <v>68</v>
      </c>
      <c r="B16" s="41"/>
      <c r="D16" s="18">
        <v>29062498738</v>
      </c>
      <c r="E16" s="13"/>
      <c r="F16" s="18">
        <v>0</v>
      </c>
      <c r="G16" s="13"/>
      <c r="H16" s="18">
        <v>0</v>
      </c>
      <c r="I16" s="13"/>
      <c r="J16" s="18">
        <f t="shared" si="0"/>
        <v>29062498738</v>
      </c>
      <c r="K16" s="13"/>
      <c r="L16" s="18">
        <v>71061665011</v>
      </c>
      <c r="M16" s="13"/>
      <c r="N16" s="18">
        <v>-181250000</v>
      </c>
      <c r="O16" s="13"/>
      <c r="P16" s="18">
        <v>0</v>
      </c>
      <c r="Q16" s="13"/>
      <c r="R16" s="18">
        <f t="shared" si="1"/>
        <v>70880415011</v>
      </c>
      <c r="S16" s="13"/>
      <c r="T16" s="13"/>
      <c r="U16" s="13"/>
    </row>
    <row r="17" spans="1:21" ht="21.75" customHeight="1" x14ac:dyDescent="0.2">
      <c r="A17" s="41" t="s">
        <v>62</v>
      </c>
      <c r="B17" s="41"/>
      <c r="D17" s="18">
        <v>63203552380</v>
      </c>
      <c r="E17" s="13"/>
      <c r="F17" s="18">
        <v>13886282655</v>
      </c>
      <c r="G17" s="13"/>
      <c r="H17" s="18">
        <v>0</v>
      </c>
      <c r="I17" s="13"/>
      <c r="J17" s="18">
        <f t="shared" si="0"/>
        <v>77089835035</v>
      </c>
      <c r="K17" s="13"/>
      <c r="L17" s="18">
        <v>229681892395</v>
      </c>
      <c r="M17" s="13"/>
      <c r="N17" s="18">
        <v>76428474841</v>
      </c>
      <c r="O17" s="13"/>
      <c r="P17" s="18">
        <v>0</v>
      </c>
      <c r="Q17" s="13"/>
      <c r="R17" s="18">
        <f t="shared" si="1"/>
        <v>306110367236</v>
      </c>
      <c r="S17" s="13"/>
      <c r="T17" s="13"/>
      <c r="U17" s="13"/>
    </row>
    <row r="18" spans="1:21" ht="21.75" customHeight="1" x14ac:dyDescent="0.2">
      <c r="A18" s="41" t="s">
        <v>74</v>
      </c>
      <c r="B18" s="41"/>
      <c r="D18" s="18">
        <v>44448506</v>
      </c>
      <c r="E18" s="13"/>
      <c r="F18" s="18">
        <v>0</v>
      </c>
      <c r="G18" s="13"/>
      <c r="H18" s="18">
        <v>0</v>
      </c>
      <c r="I18" s="13"/>
      <c r="J18" s="18">
        <f t="shared" si="0"/>
        <v>44448506</v>
      </c>
      <c r="K18" s="13"/>
      <c r="L18" s="18">
        <v>177591432</v>
      </c>
      <c r="M18" s="13"/>
      <c r="N18" s="18">
        <v>0</v>
      </c>
      <c r="O18" s="13"/>
      <c r="P18" s="18">
        <v>0</v>
      </c>
      <c r="Q18" s="13"/>
      <c r="R18" s="18">
        <f t="shared" si="1"/>
        <v>177591432</v>
      </c>
      <c r="S18" s="13"/>
      <c r="T18" s="13"/>
      <c r="U18" s="13"/>
    </row>
    <row r="19" spans="1:21" ht="21.75" customHeight="1" x14ac:dyDescent="0.2">
      <c r="A19" s="41" t="s">
        <v>59</v>
      </c>
      <c r="B19" s="41"/>
      <c r="D19" s="18">
        <v>28279865107</v>
      </c>
      <c r="E19" s="13"/>
      <c r="F19" s="18">
        <v>2159122588</v>
      </c>
      <c r="G19" s="13"/>
      <c r="H19" s="18">
        <v>0</v>
      </c>
      <c r="I19" s="13"/>
      <c r="J19" s="18">
        <f t="shared" si="0"/>
        <v>30438987695</v>
      </c>
      <c r="K19" s="13"/>
      <c r="L19" s="18">
        <v>123660472500</v>
      </c>
      <c r="M19" s="13"/>
      <c r="N19" s="18">
        <v>6893198781</v>
      </c>
      <c r="O19" s="13"/>
      <c r="P19" s="18">
        <v>0</v>
      </c>
      <c r="Q19" s="13"/>
      <c r="R19" s="18">
        <f t="shared" si="1"/>
        <v>130553671281</v>
      </c>
      <c r="S19" s="13"/>
      <c r="T19" s="13"/>
      <c r="U19" s="13"/>
    </row>
    <row r="20" spans="1:21" ht="21.75" customHeight="1" x14ac:dyDescent="0.2">
      <c r="A20" s="41" t="s">
        <v>44</v>
      </c>
      <c r="B20" s="41"/>
      <c r="D20" s="18">
        <f>'سود اوراق بهادار'!N16</f>
        <v>57331565451</v>
      </c>
      <c r="E20" s="13"/>
      <c r="F20" s="18">
        <v>0</v>
      </c>
      <c r="G20" s="13"/>
      <c r="H20" s="18">
        <v>0</v>
      </c>
      <c r="I20" s="13"/>
      <c r="J20" s="18">
        <f t="shared" si="0"/>
        <v>57331565451</v>
      </c>
      <c r="K20" s="13"/>
      <c r="L20" s="18">
        <f>'سود اوراق بهادار'!T16</f>
        <v>224841117445</v>
      </c>
      <c r="M20" s="13"/>
      <c r="N20" s="18">
        <v>0</v>
      </c>
      <c r="O20" s="13"/>
      <c r="P20" s="18">
        <v>0</v>
      </c>
      <c r="Q20" s="13"/>
      <c r="R20" s="18">
        <f t="shared" si="1"/>
        <v>224841117445</v>
      </c>
      <c r="S20" s="13"/>
      <c r="T20" s="13"/>
      <c r="U20" s="13"/>
    </row>
    <row r="21" spans="1:21" ht="21.75" customHeight="1" x14ac:dyDescent="0.2">
      <c r="A21" s="41" t="s">
        <v>71</v>
      </c>
      <c r="B21" s="41"/>
      <c r="D21" s="18">
        <f>'سود اوراق بهادار'!N17</f>
        <v>35863771360</v>
      </c>
      <c r="E21" s="13"/>
      <c r="F21" s="18">
        <v>0</v>
      </c>
      <c r="G21" s="13"/>
      <c r="H21" s="18">
        <v>0</v>
      </c>
      <c r="I21" s="13"/>
      <c r="J21" s="18">
        <f t="shared" si="0"/>
        <v>35863771360</v>
      </c>
      <c r="K21" s="13"/>
      <c r="L21" s="18">
        <f>'سود اوراق بهادار'!T17</f>
        <v>136926781459</v>
      </c>
      <c r="M21" s="13"/>
      <c r="N21" s="18">
        <v>0</v>
      </c>
      <c r="O21" s="13"/>
      <c r="P21" s="18">
        <v>0</v>
      </c>
      <c r="Q21" s="13"/>
      <c r="R21" s="18">
        <f t="shared" si="1"/>
        <v>136926781459</v>
      </c>
      <c r="S21" s="13"/>
      <c r="T21" s="13"/>
      <c r="U21" s="13"/>
    </row>
    <row r="22" spans="1:21" ht="21.75" customHeight="1" x14ac:dyDescent="0.2">
      <c r="A22" s="41" t="s">
        <v>56</v>
      </c>
      <c r="B22" s="41"/>
      <c r="D22" s="18">
        <v>77157236106</v>
      </c>
      <c r="E22" s="13"/>
      <c r="F22" s="18">
        <v>0</v>
      </c>
      <c r="G22" s="13"/>
      <c r="H22" s="18">
        <v>0</v>
      </c>
      <c r="I22" s="13"/>
      <c r="J22" s="18">
        <f t="shared" si="0"/>
        <v>77157236106</v>
      </c>
      <c r="K22" s="13"/>
      <c r="L22" s="18">
        <v>192378704674</v>
      </c>
      <c r="M22" s="13"/>
      <c r="N22" s="18">
        <v>-53996541955</v>
      </c>
      <c r="O22" s="13"/>
      <c r="P22" s="18">
        <v>0</v>
      </c>
      <c r="Q22" s="13"/>
      <c r="R22" s="18">
        <f t="shared" si="1"/>
        <v>138382162719</v>
      </c>
      <c r="S22" s="13"/>
      <c r="T22" s="13"/>
      <c r="U22" s="13"/>
    </row>
    <row r="23" spans="1:21" ht="21.75" customHeight="1" x14ac:dyDescent="0.2">
      <c r="A23" s="41" t="s">
        <v>80</v>
      </c>
      <c r="B23" s="41"/>
      <c r="D23" s="18">
        <v>29632336</v>
      </c>
      <c r="E23" s="13"/>
      <c r="F23" s="18">
        <v>0</v>
      </c>
      <c r="G23" s="13"/>
      <c r="H23" s="18">
        <v>0</v>
      </c>
      <c r="I23" s="13"/>
      <c r="J23" s="18">
        <f t="shared" si="0"/>
        <v>29632336</v>
      </c>
      <c r="K23" s="13"/>
      <c r="L23" s="18">
        <v>118394287</v>
      </c>
      <c r="M23" s="13"/>
      <c r="N23" s="18">
        <v>0</v>
      </c>
      <c r="O23" s="13"/>
      <c r="P23" s="18">
        <v>0</v>
      </c>
      <c r="Q23" s="13"/>
      <c r="R23" s="18">
        <f t="shared" si="1"/>
        <v>118394287</v>
      </c>
      <c r="S23" s="13"/>
      <c r="T23" s="13"/>
      <c r="U23" s="13"/>
    </row>
    <row r="24" spans="1:21" ht="21.75" customHeight="1" x14ac:dyDescent="0.2">
      <c r="A24" s="41" t="s">
        <v>53</v>
      </c>
      <c r="B24" s="41"/>
      <c r="D24" s="18">
        <v>8467488981</v>
      </c>
      <c r="E24" s="13"/>
      <c r="F24" s="18">
        <v>-12602382203</v>
      </c>
      <c r="G24" s="13"/>
      <c r="H24" s="18">
        <v>0</v>
      </c>
      <c r="I24" s="13"/>
      <c r="J24" s="18">
        <f t="shared" si="0"/>
        <v>-4134893222</v>
      </c>
      <c r="K24" s="13"/>
      <c r="L24" s="18">
        <v>35956520020</v>
      </c>
      <c r="M24" s="13"/>
      <c r="N24" s="18">
        <v>-5207595951</v>
      </c>
      <c r="O24" s="13"/>
      <c r="P24" s="18">
        <v>0</v>
      </c>
      <c r="Q24" s="13"/>
      <c r="R24" s="18">
        <f t="shared" si="1"/>
        <v>30748924069</v>
      </c>
      <c r="S24" s="13"/>
      <c r="T24" s="13"/>
      <c r="U24" s="13"/>
    </row>
    <row r="25" spans="1:21" ht="21.75" customHeight="1" x14ac:dyDescent="0.2">
      <c r="A25" s="41" t="s">
        <v>144</v>
      </c>
      <c r="B25" s="41"/>
      <c r="D25" s="18">
        <v>0</v>
      </c>
      <c r="E25" s="13"/>
      <c r="F25" s="18">
        <v>0</v>
      </c>
      <c r="G25" s="13"/>
      <c r="H25" s="18">
        <v>0</v>
      </c>
      <c r="I25" s="13"/>
      <c r="J25" s="18">
        <f t="shared" si="0"/>
        <v>0</v>
      </c>
      <c r="K25" s="13"/>
      <c r="L25" s="18">
        <v>37920327010</v>
      </c>
      <c r="M25" s="13"/>
      <c r="N25" s="18">
        <v>0</v>
      </c>
      <c r="O25" s="13"/>
      <c r="P25" s="18">
        <v>0</v>
      </c>
      <c r="Q25" s="13"/>
      <c r="R25" s="18">
        <f t="shared" si="1"/>
        <v>37920327010</v>
      </c>
      <c r="S25" s="13"/>
      <c r="T25" s="13"/>
      <c r="U25" s="13"/>
    </row>
    <row r="26" spans="1:21" ht="21.75" customHeight="1" x14ac:dyDescent="0.2">
      <c r="A26" s="41" t="s">
        <v>50</v>
      </c>
      <c r="B26" s="41"/>
      <c r="D26" s="18">
        <v>47073249054</v>
      </c>
      <c r="E26" s="13"/>
      <c r="F26" s="18">
        <v>53517798140</v>
      </c>
      <c r="G26" s="13"/>
      <c r="H26" s="18">
        <v>0</v>
      </c>
      <c r="I26" s="13"/>
      <c r="J26" s="18">
        <f t="shared" si="0"/>
        <v>100591047194</v>
      </c>
      <c r="K26" s="13"/>
      <c r="L26" s="18">
        <v>185944134025</v>
      </c>
      <c r="M26" s="13"/>
      <c r="N26" s="18">
        <v>84805126284</v>
      </c>
      <c r="O26" s="13"/>
      <c r="P26" s="18">
        <v>0</v>
      </c>
      <c r="Q26" s="13"/>
      <c r="R26" s="18">
        <f t="shared" si="1"/>
        <v>270749260309</v>
      </c>
      <c r="S26" s="13"/>
      <c r="T26" s="13"/>
      <c r="U26" s="13"/>
    </row>
    <row r="27" spans="1:21" ht="21.75" customHeight="1" x14ac:dyDescent="0.2">
      <c r="A27" s="41" t="s">
        <v>145</v>
      </c>
      <c r="B27" s="41"/>
      <c r="D27" s="18">
        <v>0</v>
      </c>
      <c r="E27" s="13"/>
      <c r="F27" s="18">
        <v>0</v>
      </c>
      <c r="G27" s="13"/>
      <c r="H27" s="18">
        <v>0</v>
      </c>
      <c r="I27" s="13"/>
      <c r="J27" s="18">
        <f t="shared" si="0"/>
        <v>0</v>
      </c>
      <c r="K27" s="13"/>
      <c r="L27" s="18">
        <v>10312189522</v>
      </c>
      <c r="M27" s="13"/>
      <c r="N27" s="18">
        <v>0</v>
      </c>
      <c r="O27" s="13"/>
      <c r="P27" s="18">
        <v>0</v>
      </c>
      <c r="Q27" s="13"/>
      <c r="R27" s="18">
        <f t="shared" si="1"/>
        <v>10312189522</v>
      </c>
      <c r="S27" s="13"/>
      <c r="T27" s="13"/>
      <c r="U27" s="13"/>
    </row>
    <row r="28" spans="1:21" ht="21.75" customHeight="1" x14ac:dyDescent="0.2">
      <c r="A28" s="41" t="s">
        <v>146</v>
      </c>
      <c r="B28" s="41"/>
      <c r="D28" s="18">
        <v>0</v>
      </c>
      <c r="E28" s="13"/>
      <c r="F28" s="18">
        <v>0</v>
      </c>
      <c r="G28" s="13"/>
      <c r="H28" s="18">
        <v>0</v>
      </c>
      <c r="I28" s="13"/>
      <c r="J28" s="18">
        <f t="shared" si="0"/>
        <v>0</v>
      </c>
      <c r="K28" s="13"/>
      <c r="L28" s="18">
        <v>20560306202</v>
      </c>
      <c r="M28" s="13"/>
      <c r="N28" s="18">
        <v>0</v>
      </c>
      <c r="O28" s="13"/>
      <c r="P28" s="18">
        <v>0</v>
      </c>
      <c r="Q28" s="13"/>
      <c r="R28" s="18">
        <f t="shared" si="1"/>
        <v>20560306202</v>
      </c>
      <c r="S28" s="13"/>
      <c r="T28" s="13"/>
      <c r="U28" s="13"/>
    </row>
    <row r="29" spans="1:21" ht="21.75" customHeight="1" x14ac:dyDescent="0.2">
      <c r="A29" s="41" t="s">
        <v>147</v>
      </c>
      <c r="B29" s="41"/>
      <c r="D29" s="18">
        <v>0</v>
      </c>
      <c r="E29" s="13"/>
      <c r="F29" s="18">
        <v>0</v>
      </c>
      <c r="G29" s="13"/>
      <c r="H29" s="18">
        <v>0</v>
      </c>
      <c r="I29" s="13"/>
      <c r="J29" s="18">
        <f t="shared" si="0"/>
        <v>0</v>
      </c>
      <c r="K29" s="13"/>
      <c r="L29" s="18">
        <v>50000000000</v>
      </c>
      <c r="M29" s="13"/>
      <c r="N29" s="18">
        <v>0</v>
      </c>
      <c r="O29" s="13"/>
      <c r="P29" s="18">
        <v>0</v>
      </c>
      <c r="Q29" s="13"/>
      <c r="R29" s="18">
        <f t="shared" si="1"/>
        <v>50000000000</v>
      </c>
      <c r="S29" s="13"/>
      <c r="T29" s="13"/>
      <c r="U29" s="13"/>
    </row>
    <row r="30" spans="1:21" ht="21.75" customHeight="1" x14ac:dyDescent="0.2">
      <c r="A30" s="41" t="s">
        <v>38</v>
      </c>
      <c r="B30" s="41"/>
      <c r="D30" s="18">
        <v>0</v>
      </c>
      <c r="E30" s="13"/>
      <c r="F30" s="18">
        <v>1344212317</v>
      </c>
      <c r="G30" s="13"/>
      <c r="H30" s="18">
        <v>0</v>
      </c>
      <c r="I30" s="13"/>
      <c r="J30" s="18">
        <f t="shared" si="0"/>
        <v>1344212317</v>
      </c>
      <c r="K30" s="13"/>
      <c r="L30" s="18">
        <v>0</v>
      </c>
      <c r="M30" s="13"/>
      <c r="N30" s="18">
        <v>4307996034</v>
      </c>
      <c r="O30" s="13"/>
      <c r="P30" s="18">
        <v>0</v>
      </c>
      <c r="Q30" s="13"/>
      <c r="R30" s="18">
        <f t="shared" si="1"/>
        <v>4307996034</v>
      </c>
      <c r="S30" s="13"/>
      <c r="T30" s="13"/>
      <c r="U30" s="13"/>
    </row>
    <row r="31" spans="1:21" ht="21.75" customHeight="1" x14ac:dyDescent="0.2">
      <c r="A31" s="41" t="s">
        <v>41</v>
      </c>
      <c r="B31" s="41"/>
      <c r="D31" s="18">
        <v>0</v>
      </c>
      <c r="E31" s="13"/>
      <c r="F31" s="18">
        <v>727068193</v>
      </c>
      <c r="G31" s="13"/>
      <c r="H31" s="18">
        <v>0</v>
      </c>
      <c r="I31" s="13"/>
      <c r="J31" s="18">
        <f t="shared" si="0"/>
        <v>727068193</v>
      </c>
      <c r="K31" s="13"/>
      <c r="L31" s="18">
        <v>0</v>
      </c>
      <c r="M31" s="13"/>
      <c r="N31" s="18">
        <v>1636203384</v>
      </c>
      <c r="O31" s="13"/>
      <c r="P31" s="18">
        <v>0</v>
      </c>
      <c r="Q31" s="13"/>
      <c r="R31" s="18">
        <f t="shared" si="1"/>
        <v>1636203384</v>
      </c>
      <c r="S31" s="13"/>
      <c r="T31" s="13"/>
      <c r="U31" s="13"/>
    </row>
    <row r="32" spans="1:21" ht="21.75" customHeight="1" x14ac:dyDescent="0.2">
      <c r="A32" s="41" t="s">
        <v>35</v>
      </c>
      <c r="B32" s="41"/>
      <c r="D32" s="18">
        <v>0</v>
      </c>
      <c r="E32" s="13"/>
      <c r="F32" s="18">
        <v>84459689</v>
      </c>
      <c r="G32" s="13"/>
      <c r="H32" s="18">
        <v>0</v>
      </c>
      <c r="I32" s="13"/>
      <c r="J32" s="18">
        <f t="shared" si="0"/>
        <v>84459689</v>
      </c>
      <c r="K32" s="13"/>
      <c r="L32" s="18">
        <v>0</v>
      </c>
      <c r="M32" s="13"/>
      <c r="N32" s="18">
        <v>185377394</v>
      </c>
      <c r="O32" s="13"/>
      <c r="P32" s="18">
        <v>0</v>
      </c>
      <c r="Q32" s="13"/>
      <c r="R32" s="18">
        <f t="shared" si="1"/>
        <v>185377394</v>
      </c>
      <c r="S32" s="13"/>
      <c r="T32" s="13"/>
      <c r="U32" s="13"/>
    </row>
    <row r="33" spans="1:21" ht="21.75" customHeight="1" x14ac:dyDescent="0.2">
      <c r="A33" s="41" t="s">
        <v>29</v>
      </c>
      <c r="B33" s="41"/>
      <c r="D33" s="18">
        <f>'سود اوراق بهادار'!N29</f>
        <v>49379480167</v>
      </c>
      <c r="E33" s="13"/>
      <c r="F33" s="18">
        <v>116799861674</v>
      </c>
      <c r="G33" s="13"/>
      <c r="H33" s="18">
        <v>0</v>
      </c>
      <c r="I33" s="13"/>
      <c r="J33" s="18">
        <f t="shared" si="0"/>
        <v>166179341841</v>
      </c>
      <c r="K33" s="13"/>
      <c r="L33" s="18">
        <f>'سود اوراق بهادار'!T29</f>
        <v>192645690115</v>
      </c>
      <c r="M33" s="13"/>
      <c r="N33" s="18">
        <v>455896233972</v>
      </c>
      <c r="O33" s="13"/>
      <c r="P33" s="18">
        <v>0</v>
      </c>
      <c r="Q33" s="13"/>
      <c r="R33" s="18">
        <f t="shared" si="1"/>
        <v>648541924087</v>
      </c>
      <c r="S33" s="13"/>
      <c r="T33" s="13"/>
      <c r="U33" s="13"/>
    </row>
    <row r="34" spans="1:21" ht="21.75" customHeight="1" x14ac:dyDescent="0.2">
      <c r="A34" s="42" t="s">
        <v>25</v>
      </c>
      <c r="B34" s="42"/>
      <c r="D34" s="20">
        <f>'سود اوراق بهادار'!N30</f>
        <v>110057071162</v>
      </c>
      <c r="E34" s="13"/>
      <c r="F34" s="20">
        <v>298776333999</v>
      </c>
      <c r="G34" s="13"/>
      <c r="H34" s="20">
        <v>0</v>
      </c>
      <c r="I34" s="13"/>
      <c r="J34" s="18">
        <f t="shared" si="0"/>
        <v>408833405161</v>
      </c>
      <c r="K34" s="13"/>
      <c r="L34" s="20">
        <f>'سود اوراق بهادار'!T30</f>
        <v>440228284650</v>
      </c>
      <c r="M34" s="13"/>
      <c r="N34" s="20">
        <v>1150585834851</v>
      </c>
      <c r="O34" s="13"/>
      <c r="P34" s="20">
        <v>0</v>
      </c>
      <c r="Q34" s="13"/>
      <c r="R34" s="18">
        <f t="shared" si="1"/>
        <v>1590814119501</v>
      </c>
      <c r="S34" s="13"/>
      <c r="T34" s="13"/>
      <c r="U34" s="13"/>
    </row>
    <row r="35" spans="1:21" ht="21.75" customHeight="1" x14ac:dyDescent="0.2">
      <c r="A35" s="43" t="s">
        <v>81</v>
      </c>
      <c r="B35" s="43"/>
      <c r="D35" s="21">
        <f>SUM(D9:D34)</f>
        <v>894899425532</v>
      </c>
      <c r="E35" s="13"/>
      <c r="F35" s="21">
        <f>SUM(F9:F34)</f>
        <v>178884487192</v>
      </c>
      <c r="G35" s="13"/>
      <c r="H35" s="21">
        <f>SUM(H9:H34)</f>
        <v>0</v>
      </c>
      <c r="I35" s="13"/>
      <c r="J35" s="21">
        <f>SUM(J9:J34)</f>
        <v>1073783912724</v>
      </c>
      <c r="K35" s="13"/>
      <c r="L35" s="21">
        <f>SUM(L9:L34)</f>
        <v>2966123614612</v>
      </c>
      <c r="M35" s="13"/>
      <c r="N35" s="57">
        <f>SUM(N9:N34)</f>
        <v>1083069274815</v>
      </c>
      <c r="O35" s="58"/>
      <c r="P35" s="57">
        <f>SUM(P9:P34)</f>
        <v>44987836186</v>
      </c>
      <c r="Q35" s="58"/>
      <c r="R35" s="57">
        <f>SUM(R9:R34)</f>
        <v>4094180725613</v>
      </c>
      <c r="S35" s="13"/>
      <c r="T35" s="13"/>
      <c r="U35" s="13"/>
    </row>
    <row r="36" spans="1:21" x14ac:dyDescent="0.2">
      <c r="D36" s="11"/>
      <c r="F36" s="11"/>
      <c r="H36" s="11"/>
      <c r="L36" s="11"/>
      <c r="N36" s="11"/>
      <c r="P36" s="11"/>
    </row>
    <row r="37" spans="1:21" ht="18.75" x14ac:dyDescent="0.2">
      <c r="D37" s="18"/>
      <c r="E37" s="18"/>
      <c r="F37" s="18"/>
      <c r="G37" s="18"/>
      <c r="H37" s="18"/>
      <c r="I37" s="18"/>
      <c r="J37" s="18"/>
      <c r="K37" s="18"/>
      <c r="L37" s="18"/>
      <c r="P37" s="11"/>
    </row>
    <row r="38" spans="1:21" ht="18.75" x14ac:dyDescent="0.2">
      <c r="D38" s="18"/>
      <c r="E38" s="18"/>
      <c r="F38" s="18"/>
      <c r="G38" s="18"/>
      <c r="H38" s="18"/>
      <c r="I38" s="18"/>
      <c r="J38" s="18"/>
      <c r="K38" s="18"/>
      <c r="L38" s="18"/>
      <c r="P38" s="11"/>
    </row>
    <row r="39" spans="1:21" ht="18.75" x14ac:dyDescent="0.2">
      <c r="D39" s="18"/>
      <c r="E39" s="18"/>
      <c r="F39" s="18"/>
      <c r="G39" s="18"/>
      <c r="H39" s="18"/>
      <c r="I39" s="18"/>
      <c r="J39" s="18"/>
      <c r="K39" s="18"/>
      <c r="L39" s="18"/>
    </row>
    <row r="40" spans="1:21" ht="18.75" x14ac:dyDescent="0.2">
      <c r="D40" s="18"/>
      <c r="E40" s="18"/>
      <c r="F40" s="18"/>
      <c r="G40" s="18"/>
      <c r="H40" s="18"/>
      <c r="I40" s="18"/>
      <c r="J40" s="18"/>
      <c r="K40" s="18"/>
      <c r="L40" s="18"/>
    </row>
    <row r="41" spans="1:21" ht="18.75" x14ac:dyDescent="0.2">
      <c r="D41" s="18"/>
      <c r="E41" s="18"/>
      <c r="F41" s="18"/>
      <c r="G41" s="18"/>
      <c r="H41" s="18"/>
      <c r="I41" s="18"/>
      <c r="J41" s="18"/>
      <c r="K41" s="18"/>
      <c r="L41" s="18"/>
    </row>
    <row r="42" spans="1:21" ht="18.75" x14ac:dyDescent="0.2">
      <c r="D42" s="18"/>
      <c r="E42" s="18"/>
      <c r="F42" s="18"/>
      <c r="G42" s="18"/>
      <c r="H42" s="18"/>
      <c r="I42" s="18"/>
      <c r="J42" s="18"/>
      <c r="K42" s="18"/>
      <c r="L42" s="18"/>
    </row>
    <row r="43" spans="1:21" ht="18.75" x14ac:dyDescent="0.2">
      <c r="D43" s="18"/>
      <c r="E43" s="18"/>
      <c r="F43" s="18"/>
      <c r="G43" s="18"/>
      <c r="H43" s="18"/>
      <c r="I43" s="18"/>
      <c r="J43" s="18"/>
      <c r="K43" s="18"/>
      <c r="L43" s="18"/>
    </row>
    <row r="44" spans="1:21" ht="18.75" x14ac:dyDescent="0.2">
      <c r="D44" s="18"/>
      <c r="E44" s="18"/>
      <c r="F44" s="18"/>
      <c r="G44" s="18"/>
      <c r="H44" s="18"/>
      <c r="I44" s="18"/>
      <c r="J44" s="18"/>
      <c r="K44" s="18"/>
      <c r="L44" s="18"/>
    </row>
    <row r="45" spans="1:21" ht="18.75" x14ac:dyDescent="0.2">
      <c r="D45" s="18"/>
      <c r="E45" s="18"/>
      <c r="F45" s="18"/>
      <c r="G45" s="18"/>
      <c r="H45" s="18"/>
      <c r="I45" s="18"/>
      <c r="J45" s="18"/>
      <c r="K45" s="18"/>
      <c r="L45" s="18"/>
    </row>
    <row r="46" spans="1:21" ht="18.75" x14ac:dyDescent="0.2">
      <c r="D46" s="18"/>
      <c r="E46" s="18"/>
      <c r="F46" s="18"/>
      <c r="G46" s="18"/>
      <c r="H46" s="18"/>
      <c r="I46" s="18"/>
      <c r="J46" s="18"/>
      <c r="K46" s="18"/>
      <c r="L46" s="18"/>
    </row>
    <row r="47" spans="1:21" ht="18.75" x14ac:dyDescent="0.2">
      <c r="D47" s="18"/>
      <c r="E47" s="18"/>
      <c r="F47" s="18"/>
      <c r="G47" s="18"/>
      <c r="H47" s="18"/>
      <c r="I47" s="18"/>
      <c r="J47" s="18"/>
      <c r="K47" s="18"/>
      <c r="L47" s="18"/>
    </row>
  </sheetData>
  <mergeCells count="34">
    <mergeCell ref="A33:B33"/>
    <mergeCell ref="A34:B34"/>
    <mergeCell ref="A35:B35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51"/>
  <sheetViews>
    <sheetView rightToLeft="1" topLeftCell="A31" workbookViewId="0">
      <selection activeCell="B56" sqref="B56"/>
    </sheetView>
  </sheetViews>
  <sheetFormatPr defaultRowHeight="12.75" x14ac:dyDescent="0.2"/>
  <cols>
    <col min="1" max="1" width="5.140625" customWidth="1"/>
    <col min="2" max="2" width="49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112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14.45" customHeight="1" x14ac:dyDescent="0.2">
      <c r="A5" s="1" t="s">
        <v>148</v>
      </c>
      <c r="B5" s="37" t="s">
        <v>149</v>
      </c>
      <c r="C5" s="37"/>
      <c r="D5" s="37"/>
      <c r="E5" s="37"/>
      <c r="F5" s="37"/>
      <c r="G5" s="37"/>
      <c r="H5" s="37"/>
      <c r="I5" s="37"/>
      <c r="J5" s="37"/>
    </row>
    <row r="6" spans="1:10" ht="14.45" customHeight="1" x14ac:dyDescent="0.2">
      <c r="D6" s="38" t="s">
        <v>129</v>
      </c>
      <c r="E6" s="38"/>
      <c r="F6" s="38"/>
      <c r="H6" s="38" t="s">
        <v>130</v>
      </c>
      <c r="I6" s="38"/>
      <c r="J6" s="38"/>
    </row>
    <row r="7" spans="1:10" ht="51" customHeight="1" x14ac:dyDescent="0.2">
      <c r="A7" s="38" t="s">
        <v>150</v>
      </c>
      <c r="B7" s="38"/>
      <c r="D7" s="10" t="s">
        <v>151</v>
      </c>
      <c r="E7" s="3"/>
      <c r="F7" s="10" t="s">
        <v>152</v>
      </c>
      <c r="H7" s="10" t="s">
        <v>151</v>
      </c>
      <c r="I7" s="3"/>
      <c r="J7" s="10" t="s">
        <v>152</v>
      </c>
    </row>
    <row r="8" spans="1:10" ht="21.75" customHeight="1" x14ac:dyDescent="0.2">
      <c r="A8" s="40" t="s">
        <v>97</v>
      </c>
      <c r="B8" s="40"/>
      <c r="D8" s="15">
        <v>471797</v>
      </c>
      <c r="E8" s="13"/>
      <c r="F8" s="14">
        <f>D8/D$50*100</f>
        <v>2.5325236802578333E-4</v>
      </c>
      <c r="G8" s="13"/>
      <c r="H8" s="15">
        <v>540166</v>
      </c>
      <c r="I8" s="13"/>
      <c r="J8" s="14">
        <f>H8/H$50*100</f>
        <v>3.9603639110678287E-5</v>
      </c>
    </row>
    <row r="9" spans="1:10" ht="21.75" customHeight="1" x14ac:dyDescent="0.2">
      <c r="A9" s="41" t="s">
        <v>98</v>
      </c>
      <c r="B9" s="41"/>
      <c r="D9" s="18">
        <v>2403329</v>
      </c>
      <c r="E9" s="13"/>
      <c r="F9" s="17">
        <f t="shared" ref="F9:F49" si="0">D9/D$50*100</f>
        <v>1.2900649228270587E-3</v>
      </c>
      <c r="G9" s="13"/>
      <c r="H9" s="18">
        <v>3004611</v>
      </c>
      <c r="I9" s="13"/>
      <c r="J9" s="17">
        <f t="shared" ref="J9:J48" si="1">H9/H$50*100</f>
        <v>2.2029066937196009E-4</v>
      </c>
    </row>
    <row r="10" spans="1:10" ht="21.75" customHeight="1" x14ac:dyDescent="0.2">
      <c r="A10" s="41" t="s">
        <v>99</v>
      </c>
      <c r="B10" s="41"/>
      <c r="D10" s="18">
        <v>378</v>
      </c>
      <c r="E10" s="13"/>
      <c r="F10" s="17">
        <f t="shared" si="0"/>
        <v>2.0290378089251544E-7</v>
      </c>
      <c r="G10" s="13"/>
      <c r="H10" s="18">
        <v>5739</v>
      </c>
      <c r="I10" s="13"/>
      <c r="J10" s="17">
        <f t="shared" si="1"/>
        <v>4.2076932805134473E-7</v>
      </c>
    </row>
    <row r="11" spans="1:10" ht="21.75" customHeight="1" x14ac:dyDescent="0.2">
      <c r="A11" s="41" t="s">
        <v>100</v>
      </c>
      <c r="B11" s="41"/>
      <c r="D11" s="18">
        <v>250176</v>
      </c>
      <c r="E11" s="13"/>
      <c r="F11" s="17">
        <f t="shared" si="0"/>
        <v>1.3429009600149719E-4</v>
      </c>
      <c r="G11" s="13"/>
      <c r="H11" s="18">
        <v>999870</v>
      </c>
      <c r="I11" s="13"/>
      <c r="J11" s="17">
        <f t="shared" si="1"/>
        <v>7.3308002794685148E-5</v>
      </c>
    </row>
    <row r="12" spans="1:10" ht="21.75" customHeight="1" x14ac:dyDescent="0.2">
      <c r="A12" s="41" t="s">
        <v>101</v>
      </c>
      <c r="B12" s="41"/>
      <c r="D12" s="18">
        <v>21376</v>
      </c>
      <c r="E12" s="13"/>
      <c r="F12" s="17">
        <f t="shared" si="0"/>
        <v>1.147426248772066E-5</v>
      </c>
      <c r="G12" s="13"/>
      <c r="H12" s="18">
        <v>87526</v>
      </c>
      <c r="I12" s="13"/>
      <c r="J12" s="17">
        <f t="shared" si="1"/>
        <v>6.41719048737097E-6</v>
      </c>
    </row>
    <row r="13" spans="1:10" ht="21.75" customHeight="1" x14ac:dyDescent="0.2">
      <c r="A13" s="41" t="s">
        <v>153</v>
      </c>
      <c r="B13" s="41"/>
      <c r="D13" s="18">
        <v>0</v>
      </c>
      <c r="E13" s="13"/>
      <c r="F13" s="17">
        <f t="shared" si="0"/>
        <v>0</v>
      </c>
      <c r="G13" s="13"/>
      <c r="H13" s="18">
        <v>16175</v>
      </c>
      <c r="I13" s="13"/>
      <c r="J13" s="17">
        <f t="shared" si="1"/>
        <v>1.1859111136488066E-6</v>
      </c>
    </row>
    <row r="14" spans="1:10" ht="21.75" customHeight="1" x14ac:dyDescent="0.2">
      <c r="A14" s="41" t="s">
        <v>102</v>
      </c>
      <c r="B14" s="41"/>
      <c r="D14" s="18">
        <v>95017</v>
      </c>
      <c r="E14" s="13"/>
      <c r="F14" s="17">
        <f t="shared" si="0"/>
        <v>5.1003461770010948E-5</v>
      </c>
      <c r="G14" s="13"/>
      <c r="H14" s="18">
        <v>374042</v>
      </c>
      <c r="I14" s="13"/>
      <c r="J14" s="17">
        <f t="shared" si="1"/>
        <v>2.7423837080150043E-5</v>
      </c>
    </row>
    <row r="15" spans="1:10" ht="21.75" customHeight="1" x14ac:dyDescent="0.2">
      <c r="A15" s="41" t="s">
        <v>103</v>
      </c>
      <c r="B15" s="41"/>
      <c r="D15" s="18">
        <v>24152</v>
      </c>
      <c r="E15" s="13"/>
      <c r="F15" s="17">
        <f t="shared" si="0"/>
        <v>1.2964370677555639E-5</v>
      </c>
      <c r="G15" s="13"/>
      <c r="H15" s="18">
        <v>96132</v>
      </c>
      <c r="I15" s="13"/>
      <c r="J15" s="17">
        <f t="shared" si="1"/>
        <v>7.0481611856128028E-6</v>
      </c>
    </row>
    <row r="16" spans="1:10" ht="21.75" customHeight="1" x14ac:dyDescent="0.2">
      <c r="A16" s="41" t="s">
        <v>154</v>
      </c>
      <c r="B16" s="41"/>
      <c r="D16" s="18">
        <v>0</v>
      </c>
      <c r="E16" s="13"/>
      <c r="F16" s="17">
        <f t="shared" si="0"/>
        <v>0</v>
      </c>
      <c r="G16" s="13"/>
      <c r="H16" s="18">
        <v>1553424657</v>
      </c>
      <c r="I16" s="13"/>
      <c r="J16" s="17">
        <f t="shared" si="1"/>
        <v>0.11389326522116758</v>
      </c>
    </row>
    <row r="17" spans="1:10" ht="21.75" customHeight="1" x14ac:dyDescent="0.2">
      <c r="A17" s="41" t="s">
        <v>155</v>
      </c>
      <c r="B17" s="41"/>
      <c r="D17" s="18">
        <v>0</v>
      </c>
      <c r="E17" s="13"/>
      <c r="F17" s="17">
        <f t="shared" si="0"/>
        <v>0</v>
      </c>
      <c r="G17" s="13"/>
      <c r="H17" s="18">
        <v>1405479450</v>
      </c>
      <c r="I17" s="13"/>
      <c r="J17" s="17">
        <f t="shared" si="1"/>
        <v>0.1030462874658431</v>
      </c>
    </row>
    <row r="18" spans="1:10" ht="21.75" customHeight="1" x14ac:dyDescent="0.2">
      <c r="A18" s="41" t="s">
        <v>156</v>
      </c>
      <c r="B18" s="41"/>
      <c r="D18" s="18">
        <v>0</v>
      </c>
      <c r="E18" s="13"/>
      <c r="F18" s="17">
        <f t="shared" si="0"/>
        <v>0</v>
      </c>
      <c r="G18" s="13"/>
      <c r="H18" s="18">
        <v>288493149</v>
      </c>
      <c r="I18" s="13"/>
      <c r="J18" s="17">
        <f t="shared" si="1"/>
        <v>2.1151606281956174E-2</v>
      </c>
    </row>
    <row r="19" spans="1:10" ht="21.75" customHeight="1" x14ac:dyDescent="0.2">
      <c r="A19" s="41" t="s">
        <v>157</v>
      </c>
      <c r="B19" s="41"/>
      <c r="D19" s="18">
        <v>0</v>
      </c>
      <c r="E19" s="13"/>
      <c r="F19" s="17">
        <f t="shared" si="0"/>
        <v>0</v>
      </c>
      <c r="G19" s="13"/>
      <c r="H19" s="18">
        <v>178273971</v>
      </c>
      <c r="I19" s="13"/>
      <c r="J19" s="17">
        <f t="shared" si="1"/>
        <v>1.3070607943320251E-2</v>
      </c>
    </row>
    <row r="20" spans="1:10" ht="21.75" customHeight="1" x14ac:dyDescent="0.2">
      <c r="A20" s="41" t="s">
        <v>158</v>
      </c>
      <c r="B20" s="41"/>
      <c r="D20" s="18">
        <v>0</v>
      </c>
      <c r="E20" s="13"/>
      <c r="F20" s="17">
        <f t="shared" si="0"/>
        <v>0</v>
      </c>
      <c r="G20" s="13"/>
      <c r="H20" s="18">
        <v>251506848</v>
      </c>
      <c r="I20" s="13"/>
      <c r="J20" s="17">
        <f t="shared" si="1"/>
        <v>1.8439861898113211E-2</v>
      </c>
    </row>
    <row r="21" spans="1:10" ht="21.75" customHeight="1" x14ac:dyDescent="0.2">
      <c r="A21" s="41" t="s">
        <v>159</v>
      </c>
      <c r="B21" s="41"/>
      <c r="D21" s="18">
        <v>0</v>
      </c>
      <c r="E21" s="13"/>
      <c r="F21" s="17">
        <f t="shared" si="0"/>
        <v>0</v>
      </c>
      <c r="G21" s="13"/>
      <c r="H21" s="18">
        <v>687945204</v>
      </c>
      <c r="I21" s="13"/>
      <c r="J21" s="17">
        <f t="shared" si="1"/>
        <v>5.0438445935393844E-2</v>
      </c>
    </row>
    <row r="22" spans="1:10" ht="21.75" customHeight="1" x14ac:dyDescent="0.2">
      <c r="A22" s="41" t="s">
        <v>160</v>
      </c>
      <c r="B22" s="41"/>
      <c r="D22" s="18">
        <v>0</v>
      </c>
      <c r="E22" s="13"/>
      <c r="F22" s="17">
        <f t="shared" si="0"/>
        <v>0</v>
      </c>
      <c r="G22" s="13"/>
      <c r="H22" s="18">
        <v>4315068492</v>
      </c>
      <c r="I22" s="13"/>
      <c r="J22" s="17">
        <f t="shared" si="1"/>
        <v>0.31637018119434906</v>
      </c>
    </row>
    <row r="23" spans="1:10" ht="21.75" customHeight="1" x14ac:dyDescent="0.2">
      <c r="A23" s="41" t="s">
        <v>161</v>
      </c>
      <c r="B23" s="41"/>
      <c r="D23" s="18">
        <v>0</v>
      </c>
      <c r="E23" s="13"/>
      <c r="F23" s="17">
        <f t="shared" si="0"/>
        <v>0</v>
      </c>
      <c r="G23" s="13"/>
      <c r="H23" s="18">
        <v>665753424</v>
      </c>
      <c r="I23" s="13"/>
      <c r="J23" s="17">
        <f t="shared" si="1"/>
        <v>4.8811399349078591E-2</v>
      </c>
    </row>
    <row r="24" spans="1:10" ht="21.75" customHeight="1" x14ac:dyDescent="0.2">
      <c r="A24" s="41" t="s">
        <v>162</v>
      </c>
      <c r="B24" s="41"/>
      <c r="D24" s="18">
        <v>0</v>
      </c>
      <c r="E24" s="13"/>
      <c r="F24" s="17">
        <f t="shared" si="0"/>
        <v>0</v>
      </c>
      <c r="G24" s="13"/>
      <c r="H24" s="18">
        <v>125753424</v>
      </c>
      <c r="I24" s="13"/>
      <c r="J24" s="17">
        <f t="shared" si="1"/>
        <v>9.2199309490566053E-3</v>
      </c>
    </row>
    <row r="25" spans="1:10" ht="21.75" customHeight="1" x14ac:dyDescent="0.2">
      <c r="A25" s="41" t="s">
        <v>163</v>
      </c>
      <c r="B25" s="41"/>
      <c r="D25" s="18">
        <v>0</v>
      </c>
      <c r="E25" s="13"/>
      <c r="F25" s="17">
        <f t="shared" si="0"/>
        <v>0</v>
      </c>
      <c r="G25" s="13"/>
      <c r="H25" s="18">
        <v>7520547900</v>
      </c>
      <c r="I25" s="13"/>
      <c r="J25" s="17">
        <f t="shared" si="1"/>
        <v>0.55138802691426236</v>
      </c>
    </row>
    <row r="26" spans="1:10" ht="21.75" customHeight="1" x14ac:dyDescent="0.2">
      <c r="A26" s="41" t="s">
        <v>164</v>
      </c>
      <c r="B26" s="41"/>
      <c r="D26" s="18">
        <v>0</v>
      </c>
      <c r="E26" s="13"/>
      <c r="F26" s="17">
        <f t="shared" si="0"/>
        <v>0</v>
      </c>
      <c r="G26" s="13"/>
      <c r="H26" s="18">
        <v>4438356162</v>
      </c>
      <c r="I26" s="13"/>
      <c r="J26" s="17">
        <f t="shared" si="1"/>
        <v>0.32540932914049231</v>
      </c>
    </row>
    <row r="27" spans="1:10" ht="21.75" customHeight="1" x14ac:dyDescent="0.2">
      <c r="A27" s="41" t="s">
        <v>165</v>
      </c>
      <c r="B27" s="41"/>
      <c r="D27" s="18">
        <v>0</v>
      </c>
      <c r="E27" s="13"/>
      <c r="F27" s="17">
        <f t="shared" si="0"/>
        <v>0</v>
      </c>
      <c r="G27" s="13"/>
      <c r="H27" s="18">
        <v>2301369850</v>
      </c>
      <c r="I27" s="13"/>
      <c r="J27" s="17">
        <f t="shared" si="1"/>
        <v>0.16873076239451543</v>
      </c>
    </row>
    <row r="28" spans="1:10" ht="21.75" customHeight="1" x14ac:dyDescent="0.2">
      <c r="A28" s="41" t="s">
        <v>166</v>
      </c>
      <c r="B28" s="41"/>
      <c r="D28" s="18">
        <v>0</v>
      </c>
      <c r="E28" s="13"/>
      <c r="F28" s="17">
        <f t="shared" si="0"/>
        <v>0</v>
      </c>
      <c r="G28" s="13"/>
      <c r="H28" s="18">
        <v>377698438308</v>
      </c>
      <c r="I28" s="13"/>
      <c r="J28" s="17">
        <f t="shared" si="1"/>
        <v>27.691918120386731</v>
      </c>
    </row>
    <row r="29" spans="1:10" ht="21.75" customHeight="1" x14ac:dyDescent="0.2">
      <c r="A29" s="41" t="s">
        <v>167</v>
      </c>
      <c r="B29" s="41"/>
      <c r="D29" s="18">
        <v>0</v>
      </c>
      <c r="E29" s="13"/>
      <c r="F29" s="17">
        <f t="shared" si="0"/>
        <v>0</v>
      </c>
      <c r="G29" s="13"/>
      <c r="H29" s="18">
        <v>90139079425</v>
      </c>
      <c r="I29" s="13"/>
      <c r="J29" s="17">
        <f t="shared" si="1"/>
        <v>6.6087750271517764</v>
      </c>
    </row>
    <row r="30" spans="1:10" ht="21.75" customHeight="1" x14ac:dyDescent="0.2">
      <c r="A30" s="41" t="s">
        <v>168</v>
      </c>
      <c r="B30" s="41"/>
      <c r="D30" s="18">
        <v>0</v>
      </c>
      <c r="E30" s="13"/>
      <c r="F30" s="17">
        <f t="shared" si="0"/>
        <v>0</v>
      </c>
      <c r="G30" s="13"/>
      <c r="H30" s="18">
        <v>24221457524</v>
      </c>
      <c r="I30" s="13"/>
      <c r="J30" s="17">
        <f t="shared" si="1"/>
        <v>1.775857537340594</v>
      </c>
    </row>
    <row r="31" spans="1:10" ht="21.75" customHeight="1" x14ac:dyDescent="0.2">
      <c r="A31" s="41" t="s">
        <v>169</v>
      </c>
      <c r="B31" s="41"/>
      <c r="D31" s="18">
        <v>0</v>
      </c>
      <c r="E31" s="13"/>
      <c r="F31" s="17">
        <f t="shared" si="0"/>
        <v>0</v>
      </c>
      <c r="G31" s="13"/>
      <c r="H31" s="18">
        <v>46999972965</v>
      </c>
      <c r="I31" s="13"/>
      <c r="J31" s="17">
        <f t="shared" si="1"/>
        <v>3.4459221193438609</v>
      </c>
    </row>
    <row r="32" spans="1:10" ht="21.75" customHeight="1" x14ac:dyDescent="0.2">
      <c r="A32" s="41" t="s">
        <v>170</v>
      </c>
      <c r="B32" s="41"/>
      <c r="D32" s="18">
        <v>0</v>
      </c>
      <c r="E32" s="13"/>
      <c r="F32" s="17">
        <f t="shared" si="0"/>
        <v>0</v>
      </c>
      <c r="G32" s="13"/>
      <c r="H32" s="18">
        <v>16762191765</v>
      </c>
      <c r="I32" s="13"/>
      <c r="J32" s="17">
        <f t="shared" si="1"/>
        <v>1.2289625658872336</v>
      </c>
    </row>
    <row r="33" spans="1:10" ht="21.75" customHeight="1" x14ac:dyDescent="0.2">
      <c r="A33" s="41" t="s">
        <v>171</v>
      </c>
      <c r="B33" s="41"/>
      <c r="D33" s="18">
        <v>0</v>
      </c>
      <c r="E33" s="13"/>
      <c r="F33" s="17">
        <f t="shared" si="0"/>
        <v>0</v>
      </c>
      <c r="G33" s="13"/>
      <c r="H33" s="18">
        <v>2209315040</v>
      </c>
      <c r="I33" s="13"/>
      <c r="J33" s="17">
        <f t="shared" si="1"/>
        <v>0.16198153072565427</v>
      </c>
    </row>
    <row r="34" spans="1:10" ht="21.75" customHeight="1" x14ac:dyDescent="0.2">
      <c r="A34" s="41" t="s">
        <v>172</v>
      </c>
      <c r="B34" s="41"/>
      <c r="D34" s="18">
        <v>0</v>
      </c>
      <c r="E34" s="13"/>
      <c r="F34" s="17">
        <f t="shared" si="0"/>
        <v>0</v>
      </c>
      <c r="G34" s="13"/>
      <c r="H34" s="18">
        <v>94315068450</v>
      </c>
      <c r="I34" s="13"/>
      <c r="J34" s="17">
        <f t="shared" si="1"/>
        <v>6.914948244785343</v>
      </c>
    </row>
    <row r="35" spans="1:10" ht="21.75" customHeight="1" x14ac:dyDescent="0.2">
      <c r="A35" s="41" t="s">
        <v>173</v>
      </c>
      <c r="B35" s="41"/>
      <c r="D35" s="18">
        <v>0</v>
      </c>
      <c r="E35" s="13"/>
      <c r="F35" s="17">
        <f t="shared" si="0"/>
        <v>0</v>
      </c>
      <c r="G35" s="13"/>
      <c r="H35" s="18">
        <v>35365556142</v>
      </c>
      <c r="I35" s="13"/>
      <c r="J35" s="17">
        <f t="shared" si="1"/>
        <v>2.5929153674911043</v>
      </c>
    </row>
    <row r="36" spans="1:10" ht="21.75" customHeight="1" x14ac:dyDescent="0.2">
      <c r="A36" s="41" t="s">
        <v>104</v>
      </c>
      <c r="B36" s="41"/>
      <c r="D36" s="18">
        <v>150831</v>
      </c>
      <c r="E36" s="13"/>
      <c r="F36" s="17">
        <f t="shared" si="0"/>
        <v>8.0963439618515857E-5</v>
      </c>
      <c r="G36" s="13"/>
      <c r="H36" s="18">
        <v>153674</v>
      </c>
      <c r="I36" s="13"/>
      <c r="J36" s="17">
        <f t="shared" si="1"/>
        <v>1.1266998731305516E-5</v>
      </c>
    </row>
    <row r="37" spans="1:10" ht="21.75" customHeight="1" x14ac:dyDescent="0.2">
      <c r="A37" s="41" t="s">
        <v>174</v>
      </c>
      <c r="B37" s="41"/>
      <c r="D37" s="18">
        <v>0</v>
      </c>
      <c r="E37" s="13"/>
      <c r="F37" s="17">
        <f t="shared" si="0"/>
        <v>0</v>
      </c>
      <c r="G37" s="13"/>
      <c r="H37" s="18">
        <v>73730136970</v>
      </c>
      <c r="I37" s="13"/>
      <c r="J37" s="17">
        <f t="shared" si="1"/>
        <v>5.4057118295871254</v>
      </c>
    </row>
    <row r="38" spans="1:10" ht="21.75" customHeight="1" x14ac:dyDescent="0.2">
      <c r="A38" s="41" t="s">
        <v>105</v>
      </c>
      <c r="B38" s="41"/>
      <c r="D38" s="18">
        <v>34746575325</v>
      </c>
      <c r="E38" s="13"/>
      <c r="F38" s="17">
        <f t="shared" si="0"/>
        <v>18.65135319182297</v>
      </c>
      <c r="G38" s="13"/>
      <c r="H38" s="18">
        <v>115469588988</v>
      </c>
      <c r="I38" s="13"/>
      <c r="J38" s="17">
        <f t="shared" si="1"/>
        <v>8.4659455251517191</v>
      </c>
    </row>
    <row r="39" spans="1:10" ht="21.75" customHeight="1" x14ac:dyDescent="0.2">
      <c r="A39" s="41" t="s">
        <v>175</v>
      </c>
      <c r="B39" s="41"/>
      <c r="D39" s="18">
        <v>0</v>
      </c>
      <c r="E39" s="13"/>
      <c r="F39" s="17">
        <f t="shared" si="0"/>
        <v>0</v>
      </c>
      <c r="G39" s="13"/>
      <c r="H39" s="18">
        <v>44095890377</v>
      </c>
      <c r="I39" s="13"/>
      <c r="J39" s="17">
        <f t="shared" si="1"/>
        <v>3.2330019452441281</v>
      </c>
    </row>
    <row r="40" spans="1:10" ht="21.75" customHeight="1" x14ac:dyDescent="0.2">
      <c r="A40" s="41" t="s">
        <v>176</v>
      </c>
      <c r="B40" s="41"/>
      <c r="D40" s="18">
        <v>0</v>
      </c>
      <c r="E40" s="13"/>
      <c r="F40" s="17">
        <f t="shared" si="0"/>
        <v>0</v>
      </c>
      <c r="G40" s="13"/>
      <c r="H40" s="18">
        <v>27852054788</v>
      </c>
      <c r="I40" s="13"/>
      <c r="J40" s="17">
        <f t="shared" si="1"/>
        <v>2.0420439759533018</v>
      </c>
    </row>
    <row r="41" spans="1:10" ht="21.75" customHeight="1" x14ac:dyDescent="0.2">
      <c r="A41" s="41" t="s">
        <v>177</v>
      </c>
      <c r="B41" s="41"/>
      <c r="D41" s="18">
        <v>0</v>
      </c>
      <c r="E41" s="13"/>
      <c r="F41" s="17">
        <f t="shared" si="0"/>
        <v>0</v>
      </c>
      <c r="G41" s="13"/>
      <c r="H41" s="18">
        <v>84193484904</v>
      </c>
      <c r="I41" s="13"/>
      <c r="J41" s="17">
        <f t="shared" si="1"/>
        <v>6.1728586982674889</v>
      </c>
    </row>
    <row r="42" spans="1:10" ht="21.75" customHeight="1" x14ac:dyDescent="0.2">
      <c r="A42" s="41" t="s">
        <v>178</v>
      </c>
      <c r="B42" s="41"/>
      <c r="D42" s="18">
        <v>0</v>
      </c>
      <c r="E42" s="13"/>
      <c r="F42" s="17">
        <f t="shared" si="0"/>
        <v>0</v>
      </c>
      <c r="G42" s="13"/>
      <c r="H42" s="18">
        <v>129294153415</v>
      </c>
      <c r="I42" s="13"/>
      <c r="J42" s="17">
        <f t="shared" si="1"/>
        <v>9.4795284985880865</v>
      </c>
    </row>
    <row r="43" spans="1:10" ht="21.75" customHeight="1" x14ac:dyDescent="0.2">
      <c r="A43" s="41" t="s">
        <v>179</v>
      </c>
      <c r="B43" s="41"/>
      <c r="D43" s="18">
        <v>0</v>
      </c>
      <c r="E43" s="13"/>
      <c r="F43" s="17">
        <f t="shared" si="0"/>
        <v>0</v>
      </c>
      <c r="G43" s="13"/>
      <c r="H43" s="18">
        <v>26301369856</v>
      </c>
      <c r="I43" s="13"/>
      <c r="J43" s="17">
        <f t="shared" si="1"/>
        <v>1.9283515806131757</v>
      </c>
    </row>
    <row r="44" spans="1:10" ht="21.75" customHeight="1" x14ac:dyDescent="0.2">
      <c r="A44" s="41" t="s">
        <v>106</v>
      </c>
      <c r="B44" s="41"/>
      <c r="D44" s="18">
        <v>19726027392</v>
      </c>
      <c r="E44" s="13"/>
      <c r="F44" s="17">
        <f t="shared" si="0"/>
        <v>10.588586084196098</v>
      </c>
      <c r="G44" s="13"/>
      <c r="H44" s="18">
        <v>19726027392</v>
      </c>
      <c r="I44" s="13"/>
      <c r="J44" s="17">
        <f t="shared" si="1"/>
        <v>1.4462636854598816</v>
      </c>
    </row>
    <row r="45" spans="1:10" ht="21.75" customHeight="1" x14ac:dyDescent="0.2">
      <c r="A45" s="41" t="s">
        <v>107</v>
      </c>
      <c r="B45" s="41"/>
      <c r="D45" s="18">
        <v>29589041088</v>
      </c>
      <c r="E45" s="13"/>
      <c r="F45" s="17">
        <f t="shared" si="0"/>
        <v>15.882879126294148</v>
      </c>
      <c r="G45" s="13"/>
      <c r="H45" s="18">
        <v>29589041088</v>
      </c>
      <c r="I45" s="13"/>
      <c r="J45" s="17">
        <f t="shared" si="1"/>
        <v>2.1693955281898223</v>
      </c>
    </row>
    <row r="46" spans="1:10" ht="21.75" customHeight="1" x14ac:dyDescent="0.2">
      <c r="A46" s="41" t="s">
        <v>108</v>
      </c>
      <c r="B46" s="41"/>
      <c r="D46" s="18">
        <v>29589041088</v>
      </c>
      <c r="E46" s="13"/>
      <c r="F46" s="17">
        <f t="shared" si="0"/>
        <v>15.882879126294148</v>
      </c>
      <c r="G46" s="13"/>
      <c r="H46" s="18">
        <v>29589041088</v>
      </c>
      <c r="I46" s="13"/>
      <c r="J46" s="17">
        <f t="shared" si="1"/>
        <v>2.1693955281898223</v>
      </c>
    </row>
    <row r="47" spans="1:10" ht="21.75" customHeight="1" x14ac:dyDescent="0.2">
      <c r="A47" s="41" t="s">
        <v>109</v>
      </c>
      <c r="B47" s="41"/>
      <c r="D47" s="18">
        <v>19726027392</v>
      </c>
      <c r="E47" s="13"/>
      <c r="F47" s="17">
        <f t="shared" si="0"/>
        <v>10.588586084196098</v>
      </c>
      <c r="G47" s="13"/>
      <c r="H47" s="18">
        <v>19726027392</v>
      </c>
      <c r="I47" s="13"/>
      <c r="J47" s="17">
        <f t="shared" si="1"/>
        <v>1.4462636854598816</v>
      </c>
    </row>
    <row r="48" spans="1:10" ht="21.75" customHeight="1" x14ac:dyDescent="0.2">
      <c r="A48" s="41" t="s">
        <v>110</v>
      </c>
      <c r="B48" s="41"/>
      <c r="D48" s="18">
        <v>33189041088</v>
      </c>
      <c r="E48" s="13"/>
      <c r="F48" s="17">
        <f t="shared" si="0"/>
        <v>17.815296087175248</v>
      </c>
      <c r="G48" s="13"/>
      <c r="H48" s="18">
        <v>33189041088</v>
      </c>
      <c r="I48" s="13"/>
      <c r="J48" s="17">
        <f t="shared" si="1"/>
        <v>2.4333386508566357</v>
      </c>
    </row>
    <row r="49" spans="1:10" ht="21.75" customHeight="1" x14ac:dyDescent="0.2">
      <c r="A49" s="42" t="s">
        <v>111</v>
      </c>
      <c r="B49" s="42"/>
      <c r="D49" s="20">
        <v>19726027392</v>
      </c>
      <c r="E49" s="13"/>
      <c r="F49" s="17">
        <f t="shared" si="0"/>
        <v>10.588586084196098</v>
      </c>
      <c r="G49" s="13"/>
      <c r="H49" s="20">
        <v>19726027392</v>
      </c>
      <c r="I49" s="13"/>
      <c r="J49" s="17">
        <f>H49/H$50*100</f>
        <v>1.4462636854598816</v>
      </c>
    </row>
    <row r="50" spans="1:10" ht="21.75" customHeight="1" x14ac:dyDescent="0.2">
      <c r="A50" s="43" t="s">
        <v>81</v>
      </c>
      <c r="B50" s="43"/>
      <c r="D50" s="21">
        <v>186295197821</v>
      </c>
      <c r="E50" s="13"/>
      <c r="F50" s="21">
        <f>SUM(F8:F49)</f>
        <v>100</v>
      </c>
      <c r="G50" s="13"/>
      <c r="H50" s="21">
        <v>1363930214823</v>
      </c>
      <c r="I50" s="13"/>
      <c r="J50" s="21">
        <f>SUM(J8:J49)</f>
        <v>100.00000000000001</v>
      </c>
    </row>
    <row r="51" spans="1:10" x14ac:dyDescent="0.2">
      <c r="E51" s="13"/>
      <c r="F51" s="13"/>
      <c r="G51" s="13"/>
      <c r="H51" s="13"/>
      <c r="I51" s="13"/>
      <c r="J51" s="13"/>
    </row>
  </sheetData>
  <mergeCells count="50">
    <mergeCell ref="A47:B47"/>
    <mergeCell ref="A48:B48"/>
    <mergeCell ref="A49:B49"/>
    <mergeCell ref="A50:B50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4"/>
  <sheetViews>
    <sheetView rightToLeft="1" workbookViewId="0">
      <selection activeCell="D8" sqref="D8:H1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36" t="s">
        <v>0</v>
      </c>
      <c r="B1" s="36"/>
      <c r="C1" s="36"/>
      <c r="D1" s="36"/>
      <c r="E1" s="36"/>
      <c r="F1" s="36"/>
    </row>
    <row r="2" spans="1:8" ht="21.75" customHeight="1" x14ac:dyDescent="0.2">
      <c r="A2" s="36" t="s">
        <v>112</v>
      </c>
      <c r="B2" s="36"/>
      <c r="C2" s="36"/>
      <c r="D2" s="36"/>
      <c r="E2" s="36"/>
      <c r="F2" s="36"/>
    </row>
    <row r="3" spans="1:8" ht="21.75" customHeight="1" x14ac:dyDescent="0.2">
      <c r="A3" s="36" t="s">
        <v>2</v>
      </c>
      <c r="B3" s="36"/>
      <c r="C3" s="36"/>
      <c r="D3" s="36"/>
      <c r="E3" s="36"/>
      <c r="F3" s="36"/>
    </row>
    <row r="4" spans="1:8" ht="14.45" customHeight="1" x14ac:dyDescent="0.2"/>
    <row r="5" spans="1:8" ht="29.1" customHeight="1" x14ac:dyDescent="0.2">
      <c r="A5" s="1" t="s">
        <v>180</v>
      </c>
      <c r="B5" s="37" t="s">
        <v>127</v>
      </c>
      <c r="C5" s="37"/>
      <c r="D5" s="37"/>
      <c r="E5" s="37"/>
      <c r="F5" s="37"/>
    </row>
    <row r="6" spans="1:8" ht="14.45" customHeight="1" x14ac:dyDescent="0.2">
      <c r="D6" s="2" t="s">
        <v>129</v>
      </c>
      <c r="F6" s="2" t="s">
        <v>5</v>
      </c>
    </row>
    <row r="7" spans="1:8" ht="14.45" customHeight="1" x14ac:dyDescent="0.2">
      <c r="A7" s="38" t="s">
        <v>127</v>
      </c>
      <c r="B7" s="38"/>
      <c r="D7" s="4" t="s">
        <v>94</v>
      </c>
      <c r="F7" s="4" t="s">
        <v>94</v>
      </c>
    </row>
    <row r="8" spans="1:8" ht="21.75" customHeight="1" x14ac:dyDescent="0.2">
      <c r="A8" s="40" t="s">
        <v>127</v>
      </c>
      <c r="B8" s="40"/>
      <c r="D8" s="15">
        <v>0</v>
      </c>
      <c r="E8" s="13"/>
      <c r="F8" s="15">
        <v>0</v>
      </c>
      <c r="G8" s="13"/>
      <c r="H8" s="13"/>
    </row>
    <row r="9" spans="1:8" ht="21.75" customHeight="1" x14ac:dyDescent="0.2">
      <c r="A9" s="41" t="s">
        <v>181</v>
      </c>
      <c r="B9" s="41"/>
      <c r="D9" s="18">
        <v>0</v>
      </c>
      <c r="E9" s="13"/>
      <c r="F9" s="18">
        <v>417911301</v>
      </c>
      <c r="G9" s="13"/>
      <c r="H9" s="13"/>
    </row>
    <row r="10" spans="1:8" ht="21.75" customHeight="1" x14ac:dyDescent="0.2">
      <c r="A10" s="42" t="s">
        <v>182</v>
      </c>
      <c r="B10" s="42"/>
      <c r="D10" s="20">
        <v>0</v>
      </c>
      <c r="E10" s="13"/>
      <c r="F10" s="20">
        <v>71230744</v>
      </c>
      <c r="G10" s="13"/>
      <c r="H10" s="13"/>
    </row>
    <row r="11" spans="1:8" ht="21.75" customHeight="1" x14ac:dyDescent="0.2">
      <c r="A11" s="43" t="s">
        <v>81</v>
      </c>
      <c r="B11" s="43"/>
      <c r="D11" s="21">
        <v>0</v>
      </c>
      <c r="E11" s="13"/>
      <c r="F11" s="21">
        <v>489142045</v>
      </c>
      <c r="G11" s="13"/>
      <c r="H11" s="13"/>
    </row>
    <row r="12" spans="1:8" x14ac:dyDescent="0.2">
      <c r="D12" s="13"/>
      <c r="E12" s="13"/>
      <c r="F12" s="13"/>
      <c r="G12" s="13"/>
      <c r="H12" s="13"/>
    </row>
    <row r="13" spans="1:8" x14ac:dyDescent="0.2">
      <c r="D13" s="13"/>
      <c r="E13" s="13"/>
      <c r="F13" s="13"/>
      <c r="G13" s="13"/>
      <c r="H13" s="13"/>
    </row>
    <row r="14" spans="1:8" x14ac:dyDescent="0.2">
      <c r="D14" s="13"/>
      <c r="E14" s="13"/>
      <c r="F14" s="13"/>
      <c r="G14" s="13"/>
      <c r="H14" s="1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9"/>
  <sheetViews>
    <sheetView rightToLeft="1" workbookViewId="0">
      <selection activeCell="J18" sqref="J1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6.140625" bestFit="1" customWidth="1"/>
    <col min="11" max="11" width="1.28515625" customWidth="1"/>
    <col min="12" max="12" width="10.7109375" bestFit="1" customWidth="1"/>
    <col min="13" max="13" width="1.28515625" customWidth="1"/>
    <col min="14" max="14" width="16.140625" bestFit="1" customWidth="1"/>
    <col min="15" max="15" width="1.28515625" customWidth="1"/>
    <col min="16" max="16" width="17.7109375" bestFit="1" customWidth="1"/>
    <col min="17" max="17" width="1.28515625" customWidth="1"/>
    <col min="18" max="18" width="10.7109375" bestFit="1" customWidth="1"/>
    <col min="19" max="19" width="1.28515625" customWidth="1"/>
    <col min="20" max="20" width="17.7109375" bestFit="1" customWidth="1"/>
    <col min="21" max="21" width="0.28515625" customWidth="1"/>
  </cols>
  <sheetData>
    <row r="1" spans="1:2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1.75" customHeight="1" x14ac:dyDescent="0.2">
      <c r="A2" s="36" t="s">
        <v>112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4.45" customHeight="1" x14ac:dyDescent="0.2"/>
    <row r="5" spans="1:20" ht="27.75" customHeight="1" x14ac:dyDescent="0.2">
      <c r="A5" s="37" t="s">
        <v>184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4.45" customHeight="1" x14ac:dyDescent="0.2">
      <c r="A6" s="38" t="s">
        <v>115</v>
      </c>
      <c r="J6" s="38" t="s">
        <v>129</v>
      </c>
      <c r="K6" s="38"/>
      <c r="L6" s="38"/>
      <c r="M6" s="38"/>
      <c r="N6" s="38"/>
      <c r="P6" s="38" t="s">
        <v>130</v>
      </c>
      <c r="Q6" s="38"/>
      <c r="R6" s="38"/>
      <c r="S6" s="38"/>
      <c r="T6" s="38"/>
    </row>
    <row r="7" spans="1:20" ht="29.1" customHeight="1" x14ac:dyDescent="0.2">
      <c r="A7" s="38"/>
      <c r="C7" s="9" t="s">
        <v>185</v>
      </c>
      <c r="E7" s="49" t="s">
        <v>23</v>
      </c>
      <c r="F7" s="49"/>
      <c r="H7" s="9" t="s">
        <v>186</v>
      </c>
      <c r="J7" s="10" t="s">
        <v>187</v>
      </c>
      <c r="K7" s="3"/>
      <c r="L7" s="10" t="s">
        <v>183</v>
      </c>
      <c r="M7" s="3"/>
      <c r="N7" s="10" t="s">
        <v>188</v>
      </c>
      <c r="P7" s="10" t="s">
        <v>187</v>
      </c>
      <c r="Q7" s="3"/>
      <c r="R7" s="10" t="s">
        <v>183</v>
      </c>
      <c r="S7" s="3"/>
      <c r="T7" s="10" t="s">
        <v>188</v>
      </c>
    </row>
    <row r="8" spans="1:20" ht="21.75" customHeight="1" x14ac:dyDescent="0.2">
      <c r="A8" s="5" t="s">
        <v>65</v>
      </c>
      <c r="C8" s="26"/>
      <c r="D8" s="13"/>
      <c r="E8" s="12" t="s">
        <v>67</v>
      </c>
      <c r="F8" s="26"/>
      <c r="G8" s="13"/>
      <c r="H8" s="14">
        <v>23</v>
      </c>
      <c r="I8" s="13"/>
      <c r="J8" s="15">
        <v>62464913975</v>
      </c>
      <c r="K8" s="13"/>
      <c r="L8" s="15">
        <v>0</v>
      </c>
      <c r="M8" s="13"/>
      <c r="N8" s="15">
        <f>J8-L8</f>
        <v>62464913975</v>
      </c>
      <c r="O8" s="13"/>
      <c r="P8" s="15">
        <v>80104397879</v>
      </c>
      <c r="Q8" s="13"/>
      <c r="R8" s="15">
        <v>0</v>
      </c>
      <c r="S8" s="13"/>
      <c r="T8" s="15">
        <f>P8-R8</f>
        <v>80104397879</v>
      </c>
    </row>
    <row r="9" spans="1:20" ht="21.75" customHeight="1" x14ac:dyDescent="0.2">
      <c r="A9" s="6" t="s">
        <v>47</v>
      </c>
      <c r="C9" s="13"/>
      <c r="D9" s="13"/>
      <c r="E9" s="16" t="s">
        <v>49</v>
      </c>
      <c r="F9" s="13"/>
      <c r="G9" s="13"/>
      <c r="H9" s="17">
        <v>23</v>
      </c>
      <c r="I9" s="13"/>
      <c r="J9" s="18">
        <v>27975497501</v>
      </c>
      <c r="K9" s="13"/>
      <c r="L9" s="18">
        <v>0</v>
      </c>
      <c r="M9" s="13"/>
      <c r="N9" s="18">
        <f t="shared" ref="N9:N30" si="0">J9-L9</f>
        <v>27975497501</v>
      </c>
      <c r="O9" s="13"/>
      <c r="P9" s="18">
        <v>43277626812</v>
      </c>
      <c r="Q9" s="13"/>
      <c r="R9" s="18">
        <v>0</v>
      </c>
      <c r="S9" s="13"/>
      <c r="T9" s="18">
        <f t="shared" ref="T9:T30" si="1">P9-R9</f>
        <v>43277626812</v>
      </c>
    </row>
    <row r="10" spans="1:20" ht="21.75" customHeight="1" x14ac:dyDescent="0.2">
      <c r="A10" s="6" t="s">
        <v>32</v>
      </c>
      <c r="C10" s="13"/>
      <c r="D10" s="13"/>
      <c r="E10" s="16" t="s">
        <v>34</v>
      </c>
      <c r="F10" s="13"/>
      <c r="G10" s="13"/>
      <c r="H10" s="17">
        <v>23</v>
      </c>
      <c r="I10" s="13"/>
      <c r="J10" s="18">
        <v>167768834669</v>
      </c>
      <c r="K10" s="13"/>
      <c r="L10" s="18">
        <v>0</v>
      </c>
      <c r="M10" s="13"/>
      <c r="N10" s="18">
        <f t="shared" si="0"/>
        <v>167768834669</v>
      </c>
      <c r="O10" s="13"/>
      <c r="P10" s="18">
        <v>301398460005</v>
      </c>
      <c r="Q10" s="13"/>
      <c r="R10" s="18">
        <v>0</v>
      </c>
      <c r="S10" s="13"/>
      <c r="T10" s="18">
        <f t="shared" si="1"/>
        <v>301398460005</v>
      </c>
    </row>
    <row r="11" spans="1:20" ht="21.75" customHeight="1" x14ac:dyDescent="0.2">
      <c r="A11" s="6" t="s">
        <v>68</v>
      </c>
      <c r="C11" s="13"/>
      <c r="D11" s="13"/>
      <c r="E11" s="16" t="s">
        <v>70</v>
      </c>
      <c r="F11" s="13"/>
      <c r="G11" s="13"/>
      <c r="H11" s="17">
        <v>23</v>
      </c>
      <c r="I11" s="13"/>
      <c r="J11" s="18">
        <v>29062498738</v>
      </c>
      <c r="K11" s="13"/>
      <c r="L11" s="18">
        <v>0</v>
      </c>
      <c r="M11" s="13"/>
      <c r="N11" s="18">
        <f t="shared" si="0"/>
        <v>29062498738</v>
      </c>
      <c r="O11" s="13"/>
      <c r="P11" s="18">
        <v>71061665011</v>
      </c>
      <c r="Q11" s="13"/>
      <c r="R11" s="18">
        <v>0</v>
      </c>
      <c r="S11" s="13"/>
      <c r="T11" s="18">
        <f t="shared" si="1"/>
        <v>71061665011</v>
      </c>
    </row>
    <row r="12" spans="1:20" ht="21.75" customHeight="1" x14ac:dyDescent="0.2">
      <c r="A12" s="6" t="s">
        <v>77</v>
      </c>
      <c r="C12" s="13"/>
      <c r="D12" s="13"/>
      <c r="E12" s="16" t="s">
        <v>79</v>
      </c>
      <c r="F12" s="13"/>
      <c r="G12" s="13"/>
      <c r="H12" s="17">
        <v>20.5</v>
      </c>
      <c r="I12" s="13"/>
      <c r="J12" s="18">
        <v>130740320039</v>
      </c>
      <c r="K12" s="13"/>
      <c r="L12" s="18">
        <v>0</v>
      </c>
      <c r="M12" s="13"/>
      <c r="N12" s="18">
        <f t="shared" si="0"/>
        <v>130740320039</v>
      </c>
      <c r="O12" s="13"/>
      <c r="P12" s="18">
        <v>579015835720</v>
      </c>
      <c r="Q12" s="13"/>
      <c r="R12" s="18">
        <v>0</v>
      </c>
      <c r="S12" s="13"/>
      <c r="T12" s="18">
        <f t="shared" si="1"/>
        <v>579015835720</v>
      </c>
    </row>
    <row r="13" spans="1:20" ht="21.75" customHeight="1" x14ac:dyDescent="0.2">
      <c r="A13" s="6" t="s">
        <v>62</v>
      </c>
      <c r="C13" s="13"/>
      <c r="D13" s="13"/>
      <c r="E13" s="16" t="s">
        <v>64</v>
      </c>
      <c r="F13" s="13"/>
      <c r="G13" s="13"/>
      <c r="H13" s="17">
        <v>23</v>
      </c>
      <c r="I13" s="13"/>
      <c r="J13" s="18">
        <v>63203552380</v>
      </c>
      <c r="K13" s="13"/>
      <c r="L13" s="18">
        <v>0</v>
      </c>
      <c r="M13" s="13"/>
      <c r="N13" s="18">
        <f t="shared" si="0"/>
        <v>63203552380</v>
      </c>
      <c r="O13" s="13"/>
      <c r="P13" s="18">
        <v>229681892395</v>
      </c>
      <c r="Q13" s="13"/>
      <c r="R13" s="18">
        <v>0</v>
      </c>
      <c r="S13" s="13"/>
      <c r="T13" s="18">
        <f t="shared" si="1"/>
        <v>229681892395</v>
      </c>
    </row>
    <row r="14" spans="1:20" ht="21.75" customHeight="1" x14ac:dyDescent="0.2">
      <c r="A14" s="6" t="s">
        <v>74</v>
      </c>
      <c r="C14" s="13"/>
      <c r="D14" s="13"/>
      <c r="E14" s="16" t="s">
        <v>76</v>
      </c>
      <c r="F14" s="13"/>
      <c r="G14" s="13"/>
      <c r="H14" s="17">
        <v>18</v>
      </c>
      <c r="I14" s="13"/>
      <c r="J14" s="18">
        <v>44448506</v>
      </c>
      <c r="K14" s="13"/>
      <c r="L14" s="18">
        <v>0</v>
      </c>
      <c r="M14" s="13"/>
      <c r="N14" s="18">
        <f t="shared" si="0"/>
        <v>44448506</v>
      </c>
      <c r="O14" s="13"/>
      <c r="P14" s="18">
        <v>177591432</v>
      </c>
      <c r="Q14" s="13"/>
      <c r="R14" s="18">
        <v>0</v>
      </c>
      <c r="S14" s="13"/>
      <c r="T14" s="18">
        <f t="shared" si="1"/>
        <v>177591432</v>
      </c>
    </row>
    <row r="15" spans="1:20" ht="21.75" customHeight="1" x14ac:dyDescent="0.2">
      <c r="A15" s="6" t="s">
        <v>59</v>
      </c>
      <c r="C15" s="13"/>
      <c r="D15" s="13"/>
      <c r="E15" s="16" t="s">
        <v>61</v>
      </c>
      <c r="F15" s="13"/>
      <c r="G15" s="13"/>
      <c r="H15" s="17">
        <v>23</v>
      </c>
      <c r="I15" s="13"/>
      <c r="J15" s="18">
        <v>28279865107</v>
      </c>
      <c r="K15" s="13"/>
      <c r="L15" s="18">
        <v>0</v>
      </c>
      <c r="M15" s="13"/>
      <c r="N15" s="18">
        <f t="shared" si="0"/>
        <v>28279865107</v>
      </c>
      <c r="O15" s="13"/>
      <c r="P15" s="18">
        <v>123660472500</v>
      </c>
      <c r="Q15" s="13"/>
      <c r="R15" s="18">
        <v>0</v>
      </c>
      <c r="S15" s="13"/>
      <c r="T15" s="18">
        <f t="shared" si="1"/>
        <v>123660472500</v>
      </c>
    </row>
    <row r="16" spans="1:20" ht="21.75" customHeight="1" x14ac:dyDescent="0.2">
      <c r="A16" s="6" t="s">
        <v>44</v>
      </c>
      <c r="C16" s="13"/>
      <c r="D16" s="13"/>
      <c r="E16" s="16" t="s">
        <v>46</v>
      </c>
      <c r="F16" s="13"/>
      <c r="G16" s="13"/>
      <c r="H16" s="17">
        <v>23</v>
      </c>
      <c r="I16" s="13"/>
      <c r="J16" s="18">
        <f>38592468324+18739097127</f>
        <v>57331565451</v>
      </c>
      <c r="K16" s="13"/>
      <c r="L16" s="18">
        <v>0</v>
      </c>
      <c r="M16" s="13"/>
      <c r="N16" s="18">
        <f t="shared" si="0"/>
        <v>57331565451</v>
      </c>
      <c r="O16" s="13"/>
      <c r="P16" s="18">
        <f>151698192298+73142925147</f>
        <v>224841117445</v>
      </c>
      <c r="Q16" s="13"/>
      <c r="R16" s="18">
        <v>0</v>
      </c>
      <c r="S16" s="13"/>
      <c r="T16" s="18">
        <f t="shared" si="1"/>
        <v>224841117445</v>
      </c>
    </row>
    <row r="17" spans="1:20" ht="21.75" customHeight="1" x14ac:dyDescent="0.2">
      <c r="A17" s="6" t="s">
        <v>71</v>
      </c>
      <c r="C17" s="13"/>
      <c r="D17" s="13"/>
      <c r="E17" s="16" t="s">
        <v>73</v>
      </c>
      <c r="F17" s="13"/>
      <c r="G17" s="13"/>
      <c r="H17" s="17">
        <v>23</v>
      </c>
      <c r="I17" s="13"/>
      <c r="J17" s="18">
        <f>30266785065+5596986295</f>
        <v>35863771360</v>
      </c>
      <c r="K17" s="13"/>
      <c r="L17" s="18">
        <v>0</v>
      </c>
      <c r="M17" s="13"/>
      <c r="N17" s="18">
        <f t="shared" si="0"/>
        <v>35863771360</v>
      </c>
      <c r="O17" s="13"/>
      <c r="P17" s="18">
        <f>115080480114+21846301345</f>
        <v>136926781459</v>
      </c>
      <c r="Q17" s="13"/>
      <c r="R17" s="18">
        <v>0</v>
      </c>
      <c r="S17" s="13"/>
      <c r="T17" s="18">
        <f t="shared" si="1"/>
        <v>136926781459</v>
      </c>
    </row>
    <row r="18" spans="1:20" ht="21.75" customHeight="1" x14ac:dyDescent="0.2">
      <c r="A18" s="6" t="s">
        <v>56</v>
      </c>
      <c r="C18" s="13"/>
      <c r="D18" s="13"/>
      <c r="E18" s="16" t="s">
        <v>58</v>
      </c>
      <c r="F18" s="13"/>
      <c r="G18" s="13"/>
      <c r="H18" s="17">
        <v>20.5</v>
      </c>
      <c r="I18" s="13"/>
      <c r="J18" s="18">
        <v>77157236106</v>
      </c>
      <c r="K18" s="13"/>
      <c r="L18" s="18">
        <v>0</v>
      </c>
      <c r="M18" s="13"/>
      <c r="N18" s="18">
        <f t="shared" si="0"/>
        <v>77157236106</v>
      </c>
      <c r="O18" s="13"/>
      <c r="P18" s="18">
        <v>192378704674</v>
      </c>
      <c r="Q18" s="13"/>
      <c r="R18" s="18">
        <v>0</v>
      </c>
      <c r="S18" s="13"/>
      <c r="T18" s="18">
        <f t="shared" si="1"/>
        <v>192378704674</v>
      </c>
    </row>
    <row r="19" spans="1:20" ht="21.75" customHeight="1" x14ac:dyDescent="0.2">
      <c r="A19" s="6" t="s">
        <v>80</v>
      </c>
      <c r="C19" s="13"/>
      <c r="D19" s="13"/>
      <c r="E19" s="16" t="s">
        <v>76</v>
      </c>
      <c r="F19" s="13"/>
      <c r="G19" s="13"/>
      <c r="H19" s="17">
        <v>18</v>
      </c>
      <c r="I19" s="13"/>
      <c r="J19" s="18">
        <v>29632336</v>
      </c>
      <c r="K19" s="13"/>
      <c r="L19" s="18">
        <v>0</v>
      </c>
      <c r="M19" s="13"/>
      <c r="N19" s="18">
        <f t="shared" si="0"/>
        <v>29632336</v>
      </c>
      <c r="O19" s="13"/>
      <c r="P19" s="18">
        <v>118394287</v>
      </c>
      <c r="Q19" s="13"/>
      <c r="R19" s="18">
        <v>0</v>
      </c>
      <c r="S19" s="13"/>
      <c r="T19" s="18">
        <f t="shared" si="1"/>
        <v>118394287</v>
      </c>
    </row>
    <row r="20" spans="1:20" ht="21.75" customHeight="1" x14ac:dyDescent="0.2">
      <c r="A20" s="6" t="s">
        <v>53</v>
      </c>
      <c r="C20" s="13"/>
      <c r="D20" s="13"/>
      <c r="E20" s="16" t="s">
        <v>55</v>
      </c>
      <c r="F20" s="13"/>
      <c r="G20" s="13"/>
      <c r="H20" s="17">
        <v>20.5</v>
      </c>
      <c r="I20" s="13"/>
      <c r="J20" s="18">
        <v>8467488981</v>
      </c>
      <c r="K20" s="13"/>
      <c r="L20" s="18">
        <v>0</v>
      </c>
      <c r="M20" s="13"/>
      <c r="N20" s="18">
        <f t="shared" si="0"/>
        <v>8467488981</v>
      </c>
      <c r="O20" s="13"/>
      <c r="P20" s="18">
        <v>35956520020</v>
      </c>
      <c r="Q20" s="13"/>
      <c r="R20" s="18">
        <v>0</v>
      </c>
      <c r="S20" s="13"/>
      <c r="T20" s="18">
        <f t="shared" si="1"/>
        <v>35956520020</v>
      </c>
    </row>
    <row r="21" spans="1:20" ht="21.75" customHeight="1" x14ac:dyDescent="0.2">
      <c r="A21" s="6" t="s">
        <v>143</v>
      </c>
      <c r="C21" s="13"/>
      <c r="D21" s="13"/>
      <c r="E21" s="16" t="s">
        <v>189</v>
      </c>
      <c r="F21" s="13"/>
      <c r="G21" s="13"/>
      <c r="H21" s="17">
        <v>20.5</v>
      </c>
      <c r="I21" s="13"/>
      <c r="J21" s="18">
        <v>0</v>
      </c>
      <c r="K21" s="13"/>
      <c r="L21" s="18">
        <v>0</v>
      </c>
      <c r="M21" s="13"/>
      <c r="N21" s="18">
        <f t="shared" si="0"/>
        <v>0</v>
      </c>
      <c r="O21" s="13"/>
      <c r="P21" s="18">
        <v>760336931</v>
      </c>
      <c r="Q21" s="13"/>
      <c r="R21" s="18">
        <v>0</v>
      </c>
      <c r="S21" s="13"/>
      <c r="T21" s="18">
        <f t="shared" si="1"/>
        <v>760336931</v>
      </c>
    </row>
    <row r="22" spans="1:20" ht="21.75" customHeight="1" x14ac:dyDescent="0.2">
      <c r="A22" s="6" t="s">
        <v>144</v>
      </c>
      <c r="C22" s="13"/>
      <c r="D22" s="13"/>
      <c r="E22" s="16" t="s">
        <v>190</v>
      </c>
      <c r="F22" s="13"/>
      <c r="G22" s="13"/>
      <c r="H22" s="17">
        <v>18</v>
      </c>
      <c r="I22" s="13"/>
      <c r="J22" s="18">
        <v>0</v>
      </c>
      <c r="K22" s="13"/>
      <c r="L22" s="18">
        <v>0</v>
      </c>
      <c r="M22" s="13"/>
      <c r="N22" s="18">
        <f t="shared" si="0"/>
        <v>0</v>
      </c>
      <c r="O22" s="13"/>
      <c r="P22" s="18">
        <v>37920327010</v>
      </c>
      <c r="Q22" s="13"/>
      <c r="R22" s="18">
        <v>0</v>
      </c>
      <c r="S22" s="13"/>
      <c r="T22" s="18">
        <f t="shared" si="1"/>
        <v>37920327010</v>
      </c>
    </row>
    <row r="23" spans="1:20" ht="21.75" customHeight="1" x14ac:dyDescent="0.2">
      <c r="A23" s="6" t="s">
        <v>50</v>
      </c>
      <c r="C23" s="13"/>
      <c r="D23" s="13"/>
      <c r="E23" s="16" t="s">
        <v>52</v>
      </c>
      <c r="F23" s="13"/>
      <c r="G23" s="13"/>
      <c r="H23" s="17">
        <v>20.5</v>
      </c>
      <c r="I23" s="13"/>
      <c r="J23" s="18">
        <v>47073249054</v>
      </c>
      <c r="K23" s="13"/>
      <c r="L23" s="18">
        <v>0</v>
      </c>
      <c r="M23" s="13"/>
      <c r="N23" s="18">
        <f t="shared" si="0"/>
        <v>47073249054</v>
      </c>
      <c r="O23" s="13"/>
      <c r="P23" s="18">
        <v>185944134025</v>
      </c>
      <c r="Q23" s="13"/>
      <c r="R23" s="18">
        <v>0</v>
      </c>
      <c r="S23" s="13"/>
      <c r="T23" s="18">
        <f t="shared" si="1"/>
        <v>185944134025</v>
      </c>
    </row>
    <row r="24" spans="1:20" ht="21.75" customHeight="1" x14ac:dyDescent="0.2">
      <c r="A24" s="6" t="s">
        <v>145</v>
      </c>
      <c r="C24" s="13"/>
      <c r="D24" s="13"/>
      <c r="E24" s="16" t="s">
        <v>191</v>
      </c>
      <c r="F24" s="13"/>
      <c r="G24" s="13"/>
      <c r="H24" s="17">
        <v>18</v>
      </c>
      <c r="I24" s="13"/>
      <c r="J24" s="18">
        <v>0</v>
      </c>
      <c r="K24" s="13"/>
      <c r="L24" s="18">
        <v>0</v>
      </c>
      <c r="M24" s="13"/>
      <c r="N24" s="18">
        <f t="shared" si="0"/>
        <v>0</v>
      </c>
      <c r="O24" s="13"/>
      <c r="P24" s="18">
        <v>10312189522</v>
      </c>
      <c r="Q24" s="13"/>
      <c r="R24" s="18">
        <v>0</v>
      </c>
      <c r="S24" s="13"/>
      <c r="T24" s="18">
        <f t="shared" si="1"/>
        <v>10312189522</v>
      </c>
    </row>
    <row r="25" spans="1:20" ht="21.75" customHeight="1" x14ac:dyDescent="0.2">
      <c r="A25" s="6" t="s">
        <v>141</v>
      </c>
      <c r="C25" s="13"/>
      <c r="D25" s="13"/>
      <c r="E25" s="16" t="s">
        <v>192</v>
      </c>
      <c r="F25" s="13"/>
      <c r="G25" s="13"/>
      <c r="H25" s="17">
        <v>17</v>
      </c>
      <c r="I25" s="13"/>
      <c r="J25" s="18">
        <v>0</v>
      </c>
      <c r="K25" s="13"/>
      <c r="L25" s="18">
        <v>0</v>
      </c>
      <c r="M25" s="13"/>
      <c r="N25" s="18">
        <f t="shared" si="0"/>
        <v>0</v>
      </c>
      <c r="O25" s="13"/>
      <c r="P25" s="18">
        <v>9148775203</v>
      </c>
      <c r="Q25" s="13"/>
      <c r="R25" s="18">
        <v>0</v>
      </c>
      <c r="S25" s="13"/>
      <c r="T25" s="18">
        <f t="shared" si="1"/>
        <v>9148775203</v>
      </c>
    </row>
    <row r="26" spans="1:20" ht="21.75" customHeight="1" x14ac:dyDescent="0.2">
      <c r="A26" s="6" t="s">
        <v>146</v>
      </c>
      <c r="C26" s="13"/>
      <c r="D26" s="13"/>
      <c r="E26" s="16" t="s">
        <v>193</v>
      </c>
      <c r="F26" s="13"/>
      <c r="G26" s="13"/>
      <c r="H26" s="17">
        <v>18</v>
      </c>
      <c r="I26" s="13"/>
      <c r="J26" s="18">
        <v>0</v>
      </c>
      <c r="K26" s="13"/>
      <c r="L26" s="18">
        <v>0</v>
      </c>
      <c r="M26" s="13"/>
      <c r="N26" s="18">
        <f t="shared" si="0"/>
        <v>0</v>
      </c>
      <c r="O26" s="13"/>
      <c r="P26" s="18">
        <v>20560306202</v>
      </c>
      <c r="Q26" s="13"/>
      <c r="R26" s="18">
        <v>0</v>
      </c>
      <c r="S26" s="13"/>
      <c r="T26" s="18">
        <f t="shared" si="1"/>
        <v>20560306202</v>
      </c>
    </row>
    <row r="27" spans="1:20" ht="21.75" customHeight="1" x14ac:dyDescent="0.2">
      <c r="A27" s="6" t="s">
        <v>147</v>
      </c>
      <c r="C27" s="13"/>
      <c r="D27" s="13"/>
      <c r="E27" s="16" t="s">
        <v>194</v>
      </c>
      <c r="F27" s="13"/>
      <c r="G27" s="13"/>
      <c r="H27" s="17">
        <v>18</v>
      </c>
      <c r="I27" s="13"/>
      <c r="J27" s="18">
        <v>0</v>
      </c>
      <c r="K27" s="13"/>
      <c r="L27" s="18">
        <v>0</v>
      </c>
      <c r="M27" s="13"/>
      <c r="N27" s="18">
        <f t="shared" si="0"/>
        <v>0</v>
      </c>
      <c r="O27" s="13"/>
      <c r="P27" s="18">
        <v>50000000000</v>
      </c>
      <c r="Q27" s="13"/>
      <c r="R27" s="18">
        <v>0</v>
      </c>
      <c r="S27" s="13"/>
      <c r="T27" s="18">
        <f t="shared" si="1"/>
        <v>50000000000</v>
      </c>
    </row>
    <row r="28" spans="1:20" ht="21.75" customHeight="1" x14ac:dyDescent="0.2">
      <c r="A28" s="6" t="s">
        <v>142</v>
      </c>
      <c r="C28" s="13"/>
      <c r="D28" s="13"/>
      <c r="E28" s="16" t="s">
        <v>195</v>
      </c>
      <c r="F28" s="13"/>
      <c r="G28" s="13"/>
      <c r="H28" s="17">
        <v>18.5</v>
      </c>
      <c r="I28" s="13"/>
      <c r="J28" s="18">
        <v>0</v>
      </c>
      <c r="K28" s="13"/>
      <c r="L28" s="18">
        <v>0</v>
      </c>
      <c r="M28" s="13"/>
      <c r="N28" s="18">
        <f t="shared" si="0"/>
        <v>0</v>
      </c>
      <c r="O28" s="13"/>
      <c r="P28" s="18">
        <v>4111315</v>
      </c>
      <c r="Q28" s="13"/>
      <c r="R28" s="18">
        <v>0</v>
      </c>
      <c r="S28" s="13"/>
      <c r="T28" s="18">
        <f t="shared" si="1"/>
        <v>4111315</v>
      </c>
    </row>
    <row r="29" spans="1:20" ht="21.75" customHeight="1" x14ac:dyDescent="0.2">
      <c r="A29" s="6" t="s">
        <v>221</v>
      </c>
      <c r="D29" s="13"/>
      <c r="E29" s="16"/>
      <c r="F29" s="13"/>
      <c r="G29" s="13"/>
      <c r="H29" s="17"/>
      <c r="I29" s="13"/>
      <c r="J29" s="18">
        <v>49379480167</v>
      </c>
      <c r="K29" s="13"/>
      <c r="L29" s="18">
        <v>0</v>
      </c>
      <c r="M29" s="13"/>
      <c r="N29" s="18">
        <f t="shared" si="0"/>
        <v>49379480167</v>
      </c>
      <c r="O29" s="13"/>
      <c r="P29" s="18">
        <v>192645690115</v>
      </c>
      <c r="Q29" s="13"/>
      <c r="R29" s="18">
        <v>0</v>
      </c>
      <c r="S29" s="13"/>
      <c r="T29" s="18">
        <f t="shared" si="1"/>
        <v>192645690115</v>
      </c>
    </row>
    <row r="30" spans="1:20" ht="21.75" customHeight="1" x14ac:dyDescent="0.2">
      <c r="A30" s="7" t="s">
        <v>25</v>
      </c>
      <c r="D30" s="13"/>
      <c r="E30" s="16"/>
      <c r="F30" s="13"/>
      <c r="G30" s="13"/>
      <c r="H30" s="17"/>
      <c r="I30" s="13"/>
      <c r="J30" s="18">
        <v>110057071162</v>
      </c>
      <c r="K30" s="13"/>
      <c r="L30" s="18">
        <v>0</v>
      </c>
      <c r="M30" s="13"/>
      <c r="N30" s="18">
        <f t="shared" si="0"/>
        <v>110057071162</v>
      </c>
      <c r="O30" s="13"/>
      <c r="P30" s="18">
        <v>440228284650</v>
      </c>
      <c r="Q30" s="13"/>
      <c r="R30" s="18">
        <v>0</v>
      </c>
      <c r="S30" s="13"/>
      <c r="T30" s="18">
        <f t="shared" si="1"/>
        <v>440228284650</v>
      </c>
    </row>
    <row r="31" spans="1:20" ht="21.75" customHeight="1" thickBot="1" x14ac:dyDescent="0.25">
      <c r="A31" s="8" t="s">
        <v>81</v>
      </c>
      <c r="C31" s="18"/>
      <c r="D31" s="13"/>
      <c r="E31" s="18"/>
      <c r="F31" s="13"/>
      <c r="G31" s="13"/>
      <c r="H31" s="18"/>
      <c r="I31" s="13"/>
      <c r="J31" s="21">
        <f>SUM(J8:J30)</f>
        <v>894899425532</v>
      </c>
      <c r="K31" s="13"/>
      <c r="L31" s="21">
        <v>0</v>
      </c>
      <c r="M31" s="13"/>
      <c r="N31" s="21">
        <f>SUM(N8:N30)</f>
        <v>894899425532</v>
      </c>
      <c r="O31" s="13"/>
      <c r="P31" s="21">
        <f>SUM(P8:P30)</f>
        <v>2966123614612</v>
      </c>
      <c r="Q31" s="13"/>
      <c r="R31" s="21">
        <v>0</v>
      </c>
      <c r="S31" s="13"/>
      <c r="T31" s="21">
        <f>SUM(T8:T30)</f>
        <v>2966123614612</v>
      </c>
    </row>
    <row r="32" spans="1:20" ht="13.5" thickTop="1" x14ac:dyDescent="0.2"/>
    <row r="33" spans="10:16" ht="18.75" x14ac:dyDescent="0.2">
      <c r="P33" s="18"/>
    </row>
    <row r="34" spans="10:16" ht="18.75" x14ac:dyDescent="0.2">
      <c r="J34" s="11"/>
      <c r="P34" s="18"/>
    </row>
    <row r="35" spans="10:16" ht="18.75" x14ac:dyDescent="0.2">
      <c r="J35" s="18"/>
      <c r="P35" s="18"/>
    </row>
    <row r="36" spans="10:16" ht="18.75" x14ac:dyDescent="0.2">
      <c r="J36" s="18"/>
      <c r="P36" s="18"/>
    </row>
    <row r="37" spans="10:16" ht="18.75" x14ac:dyDescent="0.2">
      <c r="J37" s="18"/>
      <c r="P37" s="18"/>
    </row>
    <row r="38" spans="10:16" ht="18.75" x14ac:dyDescent="0.2">
      <c r="P38" s="18"/>
    </row>
    <row r="39" spans="10:16" ht="18.75" x14ac:dyDescent="0.2">
      <c r="P39" s="18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مبالغ تخصیص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2025-04-28T08:38:11Z</dcterms:created>
  <dcterms:modified xsi:type="dcterms:W3CDTF">2025-04-29T10:57:34Z</dcterms:modified>
</cp:coreProperties>
</file>